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827" activeTab="1"/>
  </bookViews>
  <sheets>
    <sheet name="ЗФ на 01.05.23" sheetId="1" r:id="rId1"/>
    <sheet name="СпецФ на 01.05.23" sheetId="2" r:id="rId2"/>
  </sheets>
  <definedNames>
    <definedName name="_xlnm.Print_Area" localSheetId="0">'ЗФ на 01.05.23'!$A$1:$G$71</definedName>
    <definedName name="_xlnm.Print_Area" localSheetId="1">'СпецФ на 01.05.23'!$A$1:$H$64</definedName>
  </definedNames>
  <calcPr fullCalcOnLoad="1"/>
</workbook>
</file>

<file path=xl/sharedStrings.xml><?xml version="1.0" encoding="utf-8"?>
<sst xmlns="http://schemas.openxmlformats.org/spreadsheetml/2006/main" count="153" uniqueCount="76">
  <si>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</si>
  <si>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</si>
  <si>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</si>
  <si>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</si>
  <si>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</si>
  <si>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</si>
  <si>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</si>
  <si>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</si>
  <si>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</si>
  <si>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</si>
  <si>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r>
      <t>Інші послуги, пов</t>
    </r>
    <r>
      <rPr>
        <b/>
        <sz val="10"/>
        <rFont val="Arial Cyr"/>
        <family val="2"/>
      </rPr>
      <t>’</t>
    </r>
    <r>
      <rPr>
        <b/>
        <sz val="10"/>
        <rFont val="Times New Roman"/>
        <family val="1"/>
      </rPr>
      <t>язані з економічною діяльністю</t>
    </r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</si>
  <si>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</si>
  <si>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</si>
  <si>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</si>
  <si>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</si>
  <si>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</si>
  <si>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</si>
  <si>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</si>
  <si>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</si>
  <si>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</si>
  <si>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</si>
  <si>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</si>
  <si>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</si>
  <si>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</si>
  <si>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</si>
  <si>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</si>
  <si>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</si>
  <si>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</si>
  <si>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</si>
  <si>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</si>
  <si>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</si>
  <si>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</si>
  <si>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</si>
  <si>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</si>
  <si>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</si>
  <si>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</si>
  <si>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</si>
  <si>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</si>
  <si>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</si>
  <si>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</si>
  <si>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</si>
  <si>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</si>
  <si>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</si>
  <si>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</si>
  <si>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</si>
  <si>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</si>
  <si>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</si>
  <si>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</si>
  <si>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благоустрій цільовий фонд</t>
  </si>
  <si>
    <t>- інші видатки (без  видатків жкг)</t>
  </si>
  <si>
    <t>- оплата комун. та енергоносіїв</t>
  </si>
  <si>
    <t>у тому числі:</t>
  </si>
  <si>
    <t>зарплата приватні заклади</t>
  </si>
  <si>
    <t xml:space="preserve">- інші видатки </t>
  </si>
  <si>
    <t>- заробітна плата з нарахуваннями субвенція</t>
  </si>
  <si>
    <t xml:space="preserve">- заробітна плата з нарахуваннями місцевий </t>
  </si>
  <si>
    <t xml:space="preserve"> з них:</t>
  </si>
  <si>
    <t>придбання житла для дітей сиріт</t>
  </si>
  <si>
    <t xml:space="preserve">РЕКОНСТРУКЦІЯ /БУДІВНИЦТВО </t>
  </si>
  <si>
    <t>Виконано станом на 01.05.2022</t>
  </si>
  <si>
    <t>на січень-квітень</t>
  </si>
  <si>
    <t>тис.грн</t>
  </si>
  <si>
    <t>План  на 2023 рік  (кошторисні призначення)</t>
  </si>
  <si>
    <t xml:space="preserve">видатки за рахунок надходжень з бюджету розвитку м.Києва </t>
  </si>
  <si>
    <t xml:space="preserve"> видатки за рахунок надходжень з бюджету розвитку м.Києва </t>
  </si>
  <si>
    <t xml:space="preserve">часткова компенсація за генератори </t>
  </si>
  <si>
    <t xml:space="preserve">часткове відшкодування за придбані генератори </t>
  </si>
  <si>
    <t>Виконано станом на 01.05.2023</t>
  </si>
  <si>
    <t>видатки за рахунок надходжень з бюджету розвитку до плану на січень-квітень</t>
  </si>
  <si>
    <t>капремонт ліфтів</t>
  </si>
  <si>
    <t>Поповнення статутного капіталу КП "Шкільне харчування"</t>
  </si>
  <si>
    <t xml:space="preserve">Затверджено розписом на 2023 рік (з урахуванням змін) </t>
  </si>
  <si>
    <t xml:space="preserve">Аналіз використання коштів загального фонду бюджету міста Києва </t>
  </si>
  <si>
    <t xml:space="preserve">Аналіз використання коштів  спеціального фонду бюджету міста Києва </t>
  </si>
  <si>
    <t xml:space="preserve"> Подільською районною в місті Києві державною адміністрацією в розрізі галузей за січень-квітень 2023 року</t>
  </si>
  <si>
    <t xml:space="preserve"> план на січень-квітень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</si>
</sst>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1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12" fontId="3" fillId="0" borderId="10" xfId="0" applyNumberFormat="1" applyFont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212" fontId="3" fillId="32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214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12" fontId="50" fillId="0" borderId="10" xfId="0" applyNumberFormat="1" applyFont="1" applyBorder="1" applyAlignment="1">
      <alignment horizontal="center" vertical="center" wrapText="1"/>
    </xf>
    <xf numFmtId="212" fontId="51" fillId="32" borderId="10" xfId="0" applyNumberFormat="1" applyFont="1" applyFill="1" applyBorder="1" applyAlignment="1">
      <alignment horizontal="center" vertical="center" wrapText="1"/>
    </xf>
    <xf numFmtId="212" fontId="50" fillId="0" borderId="0" xfId="0" applyNumberFormat="1" applyFont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3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212" fontId="1" fillId="3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12" fontId="50" fillId="3" borderId="0" xfId="0" applyNumberFormat="1" applyFont="1" applyFill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top"/>
    </xf>
    <xf numFmtId="4" fontId="50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2" fontId="50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213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14" fontId="50" fillId="0" borderId="10" xfId="0" applyNumberFormat="1" applyFont="1" applyBorder="1" applyAlignment="1">
      <alignment horizontal="center" vertical="center" wrapText="1"/>
    </xf>
    <xf numFmtId="214" fontId="2" fillId="32" borderId="10" xfId="0" applyNumberFormat="1" applyFont="1" applyFill="1" applyBorder="1" applyAlignment="1">
      <alignment horizontal="center" vertical="center" wrapText="1"/>
    </xf>
    <xf numFmtId="214" fontId="1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Border="1" applyAlignment="1">
      <alignment horizontal="center" vertical="center" wrapText="1"/>
    </xf>
    <xf numFmtId="214" fontId="3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Fill="1" applyBorder="1" applyAlignment="1">
      <alignment horizontal="center" vertical="center" wrapText="1"/>
    </xf>
    <xf numFmtId="214" fontId="2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214" fontId="52" fillId="0" borderId="10" xfId="0" applyNumberFormat="1" applyFont="1" applyFill="1" applyBorder="1" applyAlignment="1">
      <alignment horizontal="center" vertical="center" wrapText="1"/>
    </xf>
    <xf numFmtId="214" fontId="50" fillId="0" borderId="10" xfId="0" applyNumberFormat="1" applyFont="1" applyFill="1" applyBorder="1" applyAlignment="1">
      <alignment horizontal="center" vertical="center" wrapText="1"/>
    </xf>
    <xf numFmtId="214" fontId="52" fillId="3" borderId="10" xfId="0" applyNumberFormat="1" applyFont="1" applyFill="1" applyBorder="1" applyAlignment="1">
      <alignment horizontal="center" vertical="center" wrapText="1"/>
    </xf>
    <xf numFmtId="214" fontId="2" fillId="3" borderId="10" xfId="0" applyNumberFormat="1" applyFont="1" applyFill="1" applyBorder="1" applyAlignment="1">
      <alignment horizontal="center" vertical="center" wrapText="1"/>
    </xf>
    <xf numFmtId="214" fontId="52" fillId="32" borderId="10" xfId="0" applyNumberFormat="1" applyFont="1" applyFill="1" applyBorder="1" applyAlignment="1">
      <alignment horizontal="center" vertical="center" wrapText="1"/>
    </xf>
    <xf numFmtId="214" fontId="50" fillId="32" borderId="10" xfId="0" applyNumberFormat="1" applyFont="1" applyFill="1" applyBorder="1" applyAlignment="1">
      <alignment horizontal="center" vertical="center" wrapText="1"/>
    </xf>
    <xf numFmtId="214" fontId="52" fillId="33" borderId="10" xfId="0" applyNumberFormat="1" applyFont="1" applyFill="1" applyBorder="1" applyAlignment="1">
      <alignment horizontal="center" vertical="center" wrapText="1"/>
    </xf>
    <xf numFmtId="21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214" fontId="12" fillId="33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214" fontId="2" fillId="6" borderId="1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95"/>
  <sheetViews>
    <sheetView view="pageBreakPreview" zoomScaleSheetLayoutView="100" zoomScalePageLayoutView="0" workbookViewId="0" topLeftCell="A43">
      <selection activeCell="C5" sqref="C5:C7"/>
    </sheetView>
  </sheetViews>
  <sheetFormatPr defaultColWidth="9.140625" defaultRowHeight="12.75"/>
  <cols>
    <col min="1" max="1" width="40.140625" style="1" customWidth="1"/>
    <col min="2" max="2" width="17.140625" style="19" customWidth="1"/>
    <col min="3" max="3" width="12.421875" style="19" customWidth="1"/>
    <col min="4" max="4" width="15.421875" style="19" customWidth="1"/>
    <col min="5" max="5" width="10.57421875" style="19" customWidth="1"/>
    <col min="6" max="6" width="12.8515625" style="19" customWidth="1"/>
    <col min="7" max="7" width="11.57421875" style="19" customWidth="1"/>
    <col min="8" max="8" width="12.00390625" style="19" hidden="1" customWidth="1"/>
    <col min="9" max="9" width="9.28125" style="19" bestFit="1" customWidth="1"/>
    <col min="10" max="16384" width="9.140625" style="19" customWidth="1"/>
  </cols>
  <sheetData>
    <row r="1" spans="2:7" s="1" customFormat="1" ht="12.75" hidden="1">
      <c r="B1" s="19"/>
      <c r="C1" s="19"/>
      <c r="D1" s="19"/>
      <c r="E1" s="19"/>
      <c r="F1" s="19"/>
      <c r="G1" s="19"/>
    </row>
    <row r="2" spans="1:7" s="1" customFormat="1" ht="15">
      <c r="A2" s="83" t="s">
        <v>72</v>
      </c>
      <c r="B2" s="83"/>
      <c r="C2" s="83"/>
      <c r="D2" s="83"/>
      <c r="E2" s="83"/>
      <c r="F2" s="83"/>
      <c r="G2" s="83"/>
    </row>
    <row r="3" spans="1:7" s="1" customFormat="1" ht="15">
      <c r="A3" s="83" t="s">
        <v>74</v>
      </c>
      <c r="B3" s="83"/>
      <c r="C3" s="83"/>
      <c r="D3" s="83"/>
      <c r="E3" s="83"/>
      <c r="F3" s="83"/>
      <c r="G3" s="83"/>
    </row>
    <row r="4" spans="2:7" s="1" customFormat="1" ht="13.5" customHeight="1">
      <c r="B4" s="19"/>
      <c r="C4" s="19"/>
      <c r="D4" s="19"/>
      <c r="E4" s="19"/>
      <c r="F4" s="19"/>
      <c r="G4" s="14" t="s">
        <v>1</v>
      </c>
    </row>
    <row r="5" spans="1:7" s="13" customFormat="1" ht="27.75" customHeight="1">
      <c r="A5" s="80" t="s">
        <v>0</v>
      </c>
      <c r="B5" s="85" t="s">
        <v>71</v>
      </c>
      <c r="C5" s="82" t="s">
        <v>75</v>
      </c>
      <c r="D5" s="80" t="s">
        <v>67</v>
      </c>
      <c r="E5" s="77" t="s">
        <v>45</v>
      </c>
      <c r="F5" s="78"/>
      <c r="G5" s="79"/>
    </row>
    <row r="6" spans="1:7" s="13" customFormat="1" ht="19.5" customHeight="1">
      <c r="A6" s="84"/>
      <c r="B6" s="86"/>
      <c r="C6" s="82"/>
      <c r="D6" s="84"/>
      <c r="E6" s="80" t="s">
        <v>11</v>
      </c>
      <c r="F6" s="82" t="s">
        <v>60</v>
      </c>
      <c r="G6" s="82"/>
    </row>
    <row r="7" spans="1:7" s="13" customFormat="1" ht="18.75" customHeight="1">
      <c r="A7" s="81"/>
      <c r="B7" s="87"/>
      <c r="C7" s="82"/>
      <c r="D7" s="81"/>
      <c r="E7" s="81"/>
      <c r="F7" s="18" t="s">
        <v>17</v>
      </c>
      <c r="G7" s="18" t="s">
        <v>16</v>
      </c>
    </row>
    <row r="8" spans="1:8" s="27" customFormat="1" ht="36.75" customHeight="1">
      <c r="A8" s="16" t="s">
        <v>25</v>
      </c>
      <c r="B8" s="17">
        <f>B10+B11+B12</f>
        <v>105384.20000000001</v>
      </c>
      <c r="C8" s="17">
        <f>C10+C11+C12</f>
        <v>35354.399999999994</v>
      </c>
      <c r="D8" s="17">
        <f>D10+D11+D12</f>
        <v>32256.8</v>
      </c>
      <c r="E8" s="17">
        <f>D8/B8*100</f>
        <v>30.60876298344533</v>
      </c>
      <c r="F8" s="17">
        <f>D8/C8*100</f>
        <v>91.23843142579143</v>
      </c>
      <c r="G8" s="17">
        <f>D8-C8</f>
        <v>-3097.599999999995</v>
      </c>
      <c r="H8" s="31">
        <v>692</v>
      </c>
    </row>
    <row r="9" spans="1:7" ht="15.75" customHeight="1">
      <c r="A9" s="2" t="s">
        <v>2</v>
      </c>
      <c r="B9" s="52"/>
      <c r="C9" s="52"/>
      <c r="D9" s="52"/>
      <c r="E9" s="53"/>
      <c r="F9" s="53"/>
      <c r="G9" s="54"/>
    </row>
    <row r="10" spans="1:8" s="28" customFormat="1" ht="21.75" customHeight="1">
      <c r="A10" s="4" t="s">
        <v>13</v>
      </c>
      <c r="B10" s="55">
        <v>96609.3</v>
      </c>
      <c r="C10" s="55">
        <v>32203.1</v>
      </c>
      <c r="D10" s="55">
        <v>30553.1</v>
      </c>
      <c r="E10" s="56">
        <f>D10/B10*100</f>
        <v>31.625423225300253</v>
      </c>
      <c r="F10" s="56">
        <f>D10/C10*100</f>
        <v>94.87626967590077</v>
      </c>
      <c r="G10" s="56">
        <f>D10-C10</f>
        <v>-1650</v>
      </c>
      <c r="H10" s="26"/>
    </row>
    <row r="11" spans="1:8" s="28" customFormat="1" ht="31.5" customHeight="1">
      <c r="A11" s="4" t="s">
        <v>3</v>
      </c>
      <c r="B11" s="55">
        <v>3256.3</v>
      </c>
      <c r="C11" s="55">
        <v>1620.6</v>
      </c>
      <c r="D11" s="55">
        <v>764</v>
      </c>
      <c r="E11" s="56">
        <f>D11/B11*100</f>
        <v>23.462211712680034</v>
      </c>
      <c r="F11" s="56">
        <f>D11/C11*100</f>
        <v>47.14303344440331</v>
      </c>
      <c r="G11" s="56">
        <f>D11-C11</f>
        <v>-856.5999999999999</v>
      </c>
      <c r="H11" s="26"/>
    </row>
    <row r="12" spans="1:8" s="28" customFormat="1" ht="23.25" customHeight="1">
      <c r="A12" s="4" t="s">
        <v>15</v>
      </c>
      <c r="B12" s="55">
        <v>5518.6</v>
      </c>
      <c r="C12" s="55">
        <v>1530.7</v>
      </c>
      <c r="D12" s="55">
        <v>939.7</v>
      </c>
      <c r="E12" s="56">
        <f>D12/B12*100</f>
        <v>17.02786938716341</v>
      </c>
      <c r="F12" s="56">
        <f>D12/C12*100</f>
        <v>61.39021362775201</v>
      </c>
      <c r="G12" s="56">
        <f>D12-C12</f>
        <v>-591</v>
      </c>
      <c r="H12" s="26">
        <v>628</v>
      </c>
    </row>
    <row r="13" spans="1:8" s="27" customFormat="1" ht="20.25" customHeight="1">
      <c r="A13" s="16" t="s">
        <v>26</v>
      </c>
      <c r="B13" s="17">
        <v>1527723.2</v>
      </c>
      <c r="C13" s="17">
        <v>518409.4</v>
      </c>
      <c r="D13" s="17">
        <v>393854.4</v>
      </c>
      <c r="E13" s="17">
        <f>D13/B13*100</f>
        <v>25.780481699826254</v>
      </c>
      <c r="F13" s="17">
        <f>D13/C13*100</f>
        <v>75.97362239187792</v>
      </c>
      <c r="G13" s="17">
        <f>D13-C13</f>
        <v>-124555</v>
      </c>
      <c r="H13" s="31">
        <v>323</v>
      </c>
    </row>
    <row r="14" spans="1:7" ht="12.75">
      <c r="A14" s="2" t="s">
        <v>2</v>
      </c>
      <c r="B14" s="52"/>
      <c r="C14" s="52"/>
      <c r="D14" s="52"/>
      <c r="E14" s="53"/>
      <c r="F14" s="53"/>
      <c r="G14" s="54"/>
    </row>
    <row r="15" spans="1:7" s="28" customFormat="1" ht="12.75">
      <c r="A15" s="4" t="s">
        <v>13</v>
      </c>
      <c r="B15" s="55">
        <f>B17+B18</f>
        <v>1195606.2</v>
      </c>
      <c r="C15" s="55">
        <f>C17+C18</f>
        <v>399988.30000000005</v>
      </c>
      <c r="D15" s="55">
        <f>D17+D18</f>
        <v>336244</v>
      </c>
      <c r="E15" s="56">
        <f aca="true" t="shared" si="0" ref="E15:E24">D15/B15*100</f>
        <v>28.123306821259376</v>
      </c>
      <c r="F15" s="56">
        <f aca="true" t="shared" si="1" ref="F15:F24">D15/C15*100</f>
        <v>84.06345885617154</v>
      </c>
      <c r="G15" s="56">
        <f aca="true" t="shared" si="2" ref="G15:G26">D15-C15</f>
        <v>-63744.30000000005</v>
      </c>
    </row>
    <row r="16" spans="1:7" s="28" customFormat="1" ht="12.75">
      <c r="A16" s="2" t="s">
        <v>51</v>
      </c>
      <c r="B16" s="55"/>
      <c r="C16" s="55"/>
      <c r="D16" s="55"/>
      <c r="E16" s="56"/>
      <c r="F16" s="56"/>
      <c r="G16" s="56"/>
    </row>
    <row r="17" spans="1:7" s="28" customFormat="1" ht="21.75" customHeight="1">
      <c r="A17" s="2" t="s">
        <v>54</v>
      </c>
      <c r="B17" s="55">
        <v>363029</v>
      </c>
      <c r="C17" s="55">
        <v>113629.9</v>
      </c>
      <c r="D17" s="55">
        <v>109953.2</v>
      </c>
      <c r="E17" s="56">
        <v>1</v>
      </c>
      <c r="F17" s="56">
        <f t="shared" si="1"/>
        <v>96.76431995451902</v>
      </c>
      <c r="G17" s="56">
        <f t="shared" si="2"/>
        <v>-3676.699999999997</v>
      </c>
    </row>
    <row r="18" spans="1:7" s="28" customFormat="1" ht="12.75">
      <c r="A18" s="2" t="s">
        <v>55</v>
      </c>
      <c r="B18" s="55">
        <v>832577.2</v>
      </c>
      <c r="C18" s="55">
        <v>286358.4</v>
      </c>
      <c r="D18" s="55">
        <v>226290.8</v>
      </c>
      <c r="E18" s="56">
        <f t="shared" si="0"/>
        <v>27.179557643423337</v>
      </c>
      <c r="F18" s="56">
        <f t="shared" si="1"/>
        <v>79.02362913048822</v>
      </c>
      <c r="G18" s="56">
        <f t="shared" si="2"/>
        <v>-60067.600000000035</v>
      </c>
    </row>
    <row r="19" spans="1:7" s="28" customFormat="1" ht="12.75">
      <c r="A19" s="4" t="s">
        <v>52</v>
      </c>
      <c r="B19" s="55">
        <v>23632.8</v>
      </c>
      <c r="C19" s="55">
        <v>5994.7</v>
      </c>
      <c r="D19" s="55">
        <v>4221.4</v>
      </c>
      <c r="E19" s="56">
        <f t="shared" si="0"/>
        <v>17.86246234047595</v>
      </c>
      <c r="F19" s="56">
        <f t="shared" si="1"/>
        <v>70.41887000183496</v>
      </c>
      <c r="G19" s="56">
        <f t="shared" si="2"/>
        <v>-1773.3000000000002</v>
      </c>
    </row>
    <row r="20" spans="1:8" s="28" customFormat="1" ht="15.75" customHeight="1">
      <c r="A20" s="4" t="s">
        <v>14</v>
      </c>
      <c r="B20" s="55">
        <v>1879.5</v>
      </c>
      <c r="C20" s="55"/>
      <c r="D20" s="55"/>
      <c r="E20" s="56">
        <f t="shared" si="0"/>
        <v>0</v>
      </c>
      <c r="F20" s="56"/>
      <c r="G20" s="56">
        <f t="shared" si="2"/>
        <v>0</v>
      </c>
      <c r="H20" s="26"/>
    </row>
    <row r="21" spans="1:7" s="28" customFormat="1" ht="12.75">
      <c r="A21" s="4" t="s">
        <v>4</v>
      </c>
      <c r="B21" s="55">
        <v>24562.6</v>
      </c>
      <c r="C21" s="55">
        <v>9825</v>
      </c>
      <c r="D21" s="55">
        <v>3727.8</v>
      </c>
      <c r="E21" s="56">
        <f t="shared" si="0"/>
        <v>15.176732104907462</v>
      </c>
      <c r="F21" s="56">
        <f t="shared" si="1"/>
        <v>37.94198473282443</v>
      </c>
      <c r="G21" s="56">
        <f t="shared" si="2"/>
        <v>-6097.2</v>
      </c>
    </row>
    <row r="22" spans="1:8" s="28" customFormat="1" ht="12.75">
      <c r="A22" s="4" t="s">
        <v>3</v>
      </c>
      <c r="B22" s="55">
        <v>158276</v>
      </c>
      <c r="C22" s="55">
        <v>76688.9</v>
      </c>
      <c r="D22" s="57">
        <v>43730.2</v>
      </c>
      <c r="E22" s="56">
        <f t="shared" si="0"/>
        <v>27.629078318886</v>
      </c>
      <c r="F22" s="56">
        <f t="shared" si="1"/>
        <v>57.02285467649164</v>
      </c>
      <c r="G22" s="56">
        <f t="shared" si="2"/>
        <v>-32958.7</v>
      </c>
      <c r="H22" s="26"/>
    </row>
    <row r="23" spans="1:8" s="28" customFormat="1" ht="12.75">
      <c r="A23" s="4" t="s">
        <v>20</v>
      </c>
      <c r="B23" s="55">
        <v>59.7</v>
      </c>
      <c r="C23" s="55">
        <v>25.3</v>
      </c>
      <c r="D23" s="55">
        <v>16.3</v>
      </c>
      <c r="E23" s="56">
        <f t="shared" si="0"/>
        <v>27.30318257956449</v>
      </c>
      <c r="F23" s="56">
        <f t="shared" si="1"/>
        <v>64.42687747035573</v>
      </c>
      <c r="G23" s="56">
        <f t="shared" si="2"/>
        <v>-9</v>
      </c>
      <c r="H23" s="26">
        <v>162</v>
      </c>
    </row>
    <row r="24" spans="1:8" s="28" customFormat="1" ht="12.75" customHeight="1">
      <c r="A24" s="4" t="s">
        <v>15</v>
      </c>
      <c r="B24" s="55">
        <f>B13-B15-B20-B21-B22-B23-B27-B19</f>
        <v>123706.40000000001</v>
      </c>
      <c r="C24" s="55">
        <f>C13-C15-C20-C21-C22-C23-C27-C19</f>
        <v>25887.199999999983</v>
      </c>
      <c r="D24" s="55">
        <f>D13-D15-D20-D21-D22-D23-D27-D19</f>
        <v>5914.700000000024</v>
      </c>
      <c r="E24" s="56">
        <f t="shared" si="0"/>
        <v>4.7812400975212475</v>
      </c>
      <c r="F24" s="56">
        <f t="shared" si="1"/>
        <v>22.84797119812119</v>
      </c>
      <c r="G24" s="56">
        <f t="shared" si="2"/>
        <v>-19972.499999999956</v>
      </c>
      <c r="H24" s="26">
        <v>450</v>
      </c>
    </row>
    <row r="25" spans="1:7" s="28" customFormat="1" ht="12.75" customHeight="1">
      <c r="A25" s="41" t="s">
        <v>32</v>
      </c>
      <c r="B25" s="55">
        <v>26530.5</v>
      </c>
      <c r="C25" s="55">
        <v>9277.4</v>
      </c>
      <c r="D25" s="55">
        <v>1456.5</v>
      </c>
      <c r="E25" s="56">
        <f>D25/B25*100</f>
        <v>5.489907841917793</v>
      </c>
      <c r="F25" s="56">
        <f>D25/C25*100</f>
        <v>15.699441653911657</v>
      </c>
      <c r="G25" s="56">
        <f t="shared" si="2"/>
        <v>-7820.9</v>
      </c>
    </row>
    <row r="26" spans="1:7" s="28" customFormat="1" ht="18.75" customHeight="1">
      <c r="A26" s="41" t="s">
        <v>34</v>
      </c>
      <c r="B26" s="55">
        <v>96856.7</v>
      </c>
      <c r="C26" s="55">
        <v>16309.2</v>
      </c>
      <c r="D26" s="55">
        <v>4431.8</v>
      </c>
      <c r="E26" s="56">
        <f>D26/B26*100</f>
        <v>4.575625640766204</v>
      </c>
      <c r="F26" s="56">
        <f>D26/C26*100</f>
        <v>27.173619797414954</v>
      </c>
      <c r="G26" s="56">
        <f t="shared" si="2"/>
        <v>-11877.400000000001</v>
      </c>
    </row>
    <row r="27" spans="1:10" s="29" customFormat="1" ht="29.25" customHeight="1" hidden="1">
      <c r="A27" s="37" t="s">
        <v>35</v>
      </c>
      <c r="B27" s="57"/>
      <c r="C27" s="58"/>
      <c r="D27" s="58"/>
      <c r="E27" s="58"/>
      <c r="F27" s="58"/>
      <c r="G27" s="58"/>
      <c r="H27" s="34">
        <v>881</v>
      </c>
      <c r="I27" s="27"/>
      <c r="J27" s="38"/>
    </row>
    <row r="28" spans="1:9" s="30" customFormat="1" ht="36" customHeight="1">
      <c r="A28" s="16" t="s">
        <v>27</v>
      </c>
      <c r="B28" s="17">
        <v>42876.5</v>
      </c>
      <c r="C28" s="17">
        <v>13585.9</v>
      </c>
      <c r="D28" s="17">
        <v>9666.6</v>
      </c>
      <c r="E28" s="17">
        <f>D28/B28*100</f>
        <v>22.545217076953577</v>
      </c>
      <c r="F28" s="17">
        <f>D28/C28*100</f>
        <v>71.15170875687295</v>
      </c>
      <c r="G28" s="17">
        <f>D28-C28</f>
        <v>-3919.2999999999993</v>
      </c>
      <c r="H28" s="30">
        <v>229</v>
      </c>
      <c r="I28" s="31"/>
    </row>
    <row r="29" spans="1:8" s="1" customFormat="1" ht="12.75">
      <c r="A29" s="2" t="s">
        <v>2</v>
      </c>
      <c r="B29" s="52"/>
      <c r="C29" s="52"/>
      <c r="D29" s="52"/>
      <c r="E29" s="53"/>
      <c r="F29" s="53"/>
      <c r="G29" s="54"/>
      <c r="H29" s="19"/>
    </row>
    <row r="30" spans="1:7" s="26" customFormat="1" ht="18.75" customHeight="1">
      <c r="A30" s="4" t="s">
        <v>13</v>
      </c>
      <c r="B30" s="55">
        <v>30315.3</v>
      </c>
      <c r="C30" s="55">
        <v>8925.8</v>
      </c>
      <c r="D30" s="55">
        <v>7160.7</v>
      </c>
      <c r="E30" s="56">
        <f>D30/B30*100</f>
        <v>23.62074595996081</v>
      </c>
      <c r="F30" s="56">
        <f aca="true" t="shared" si="3" ref="F30:F35">D30/C30*100</f>
        <v>80.22474175984226</v>
      </c>
      <c r="G30" s="56">
        <f>D30-C30</f>
        <v>-1765.0999999999995</v>
      </c>
    </row>
    <row r="31" spans="1:8" s="26" customFormat="1" ht="24" customHeight="1">
      <c r="A31" s="4" t="s">
        <v>14</v>
      </c>
      <c r="B31" s="55">
        <v>68</v>
      </c>
      <c r="C31" s="55">
        <v>7.5</v>
      </c>
      <c r="D31" s="59"/>
      <c r="E31" s="56"/>
      <c r="F31" s="56">
        <f t="shared" si="3"/>
        <v>0</v>
      </c>
      <c r="G31" s="56">
        <f>D31-C31</f>
        <v>-7.5</v>
      </c>
      <c r="H31" s="28"/>
    </row>
    <row r="32" spans="1:7" s="26" customFormat="1" ht="24" customHeight="1">
      <c r="A32" s="4" t="s">
        <v>4</v>
      </c>
      <c r="B32" s="55">
        <v>68</v>
      </c>
      <c r="C32" s="55">
        <v>20</v>
      </c>
      <c r="D32" s="55"/>
      <c r="E32" s="56"/>
      <c r="F32" s="56">
        <f t="shared" si="3"/>
        <v>0</v>
      </c>
      <c r="G32" s="56">
        <f aca="true" t="shared" si="4" ref="G32:G37">D32-C32</f>
        <v>-20</v>
      </c>
    </row>
    <row r="33" spans="1:7" s="26" customFormat="1" ht="12.75">
      <c r="A33" s="4" t="s">
        <v>3</v>
      </c>
      <c r="B33" s="55">
        <v>3499.9</v>
      </c>
      <c r="C33" s="55">
        <v>1909.6</v>
      </c>
      <c r="D33" s="55">
        <v>585.9</v>
      </c>
      <c r="E33" s="56">
        <f aca="true" t="shared" si="5" ref="E33:E40">D33/B33*100</f>
        <v>16.740478299379983</v>
      </c>
      <c r="F33" s="56">
        <f t="shared" si="3"/>
        <v>30.681818181818183</v>
      </c>
      <c r="G33" s="56">
        <f t="shared" si="4"/>
        <v>-1323.6999999999998</v>
      </c>
    </row>
    <row r="34" spans="1:8" s="26" customFormat="1" ht="12.75">
      <c r="A34" s="4" t="s">
        <v>20</v>
      </c>
      <c r="B34" s="55">
        <v>4860.8</v>
      </c>
      <c r="C34" s="55">
        <v>1700</v>
      </c>
      <c r="D34" s="57">
        <v>1699.6</v>
      </c>
      <c r="E34" s="56">
        <f t="shared" si="5"/>
        <v>34.96543778801843</v>
      </c>
      <c r="F34" s="56">
        <f t="shared" si="3"/>
        <v>99.97647058823529</v>
      </c>
      <c r="G34" s="56">
        <f t="shared" si="4"/>
        <v>-0.40000000000009095</v>
      </c>
      <c r="H34" s="28"/>
    </row>
    <row r="35" spans="1:8" s="26" customFormat="1" ht="18.75" customHeight="1">
      <c r="A35" s="4" t="s">
        <v>53</v>
      </c>
      <c r="B35" s="55">
        <f>B28-B30-B31-B32-B33-B34-B36</f>
        <v>4064.500000000001</v>
      </c>
      <c r="C35" s="55">
        <f>C28-C30-C31-C32-C33-C34-C36</f>
        <v>1023.0000000000005</v>
      </c>
      <c r="D35" s="55">
        <f>D28-D30-D31-D32-D33-D34-D36</f>
        <v>220.40000000000055</v>
      </c>
      <c r="E35" s="56">
        <f t="shared" si="5"/>
        <v>5.422561200639697</v>
      </c>
      <c r="F35" s="56">
        <f t="shared" si="3"/>
        <v>21.544477028348037</v>
      </c>
      <c r="G35" s="56">
        <f t="shared" si="4"/>
        <v>-802.5999999999999</v>
      </c>
      <c r="H35" s="26">
        <v>314</v>
      </c>
    </row>
    <row r="36" spans="1:8" s="26" customFormat="1" ht="17.25" customHeight="1" hidden="1">
      <c r="A36" s="4" t="s">
        <v>31</v>
      </c>
      <c r="B36" s="55"/>
      <c r="C36" s="55"/>
      <c r="D36" s="55"/>
      <c r="E36" s="56"/>
      <c r="F36" s="56"/>
      <c r="G36" s="56">
        <f t="shared" si="4"/>
        <v>0</v>
      </c>
      <c r="H36" s="28"/>
    </row>
    <row r="37" spans="1:8" s="27" customFormat="1" ht="27" customHeight="1">
      <c r="A37" s="16" t="s">
        <v>28</v>
      </c>
      <c r="B37" s="17">
        <f>B39+B40+B41</f>
        <v>1845.3</v>
      </c>
      <c r="C37" s="17">
        <f>C39+C40</f>
        <v>1305.3</v>
      </c>
      <c r="D37" s="17">
        <f>D39+D40</f>
        <v>211.7</v>
      </c>
      <c r="E37" s="17">
        <f t="shared" si="5"/>
        <v>11.472389313390776</v>
      </c>
      <c r="F37" s="17">
        <f>D37/C37*100</f>
        <v>16.218493832835364</v>
      </c>
      <c r="G37" s="17">
        <f t="shared" si="4"/>
        <v>-1093.6</v>
      </c>
      <c r="H37" s="31">
        <v>425</v>
      </c>
    </row>
    <row r="38" spans="1:7" ht="15.75" customHeight="1">
      <c r="A38" s="2" t="s">
        <v>2</v>
      </c>
      <c r="B38" s="60"/>
      <c r="C38" s="60"/>
      <c r="D38" s="52"/>
      <c r="E38" s="56"/>
      <c r="F38" s="53"/>
      <c r="G38" s="54"/>
    </row>
    <row r="39" spans="1:7" s="28" customFormat="1" ht="20.25" customHeight="1">
      <c r="A39" s="4" t="s">
        <v>46</v>
      </c>
      <c r="B39" s="55">
        <v>1245.3</v>
      </c>
      <c r="C39" s="55">
        <v>1245.3</v>
      </c>
      <c r="D39" s="55">
        <v>211.7</v>
      </c>
      <c r="E39" s="56">
        <f t="shared" si="5"/>
        <v>16.999919698064723</v>
      </c>
      <c r="F39" s="56">
        <f>D39/C39*100</f>
        <v>16.999919698064723</v>
      </c>
      <c r="G39" s="56">
        <f>D39-C39</f>
        <v>-1033.6</v>
      </c>
    </row>
    <row r="40" spans="1:7" s="28" customFormat="1" ht="18.75" customHeight="1">
      <c r="A40" s="4" t="s">
        <v>23</v>
      </c>
      <c r="B40" s="55">
        <v>600</v>
      </c>
      <c r="C40" s="55">
        <v>60</v>
      </c>
      <c r="D40" s="55"/>
      <c r="E40" s="56">
        <f t="shared" si="5"/>
        <v>0</v>
      </c>
      <c r="F40" s="56">
        <f>D40/C40*100</f>
        <v>0</v>
      </c>
      <c r="G40" s="56">
        <f>D40-C40</f>
        <v>-60</v>
      </c>
    </row>
    <row r="41" spans="1:7" s="25" customFormat="1" ht="0.75" customHeight="1" hidden="1">
      <c r="A41" s="4" t="s">
        <v>31</v>
      </c>
      <c r="B41" s="61"/>
      <c r="C41" s="61"/>
      <c r="D41" s="61"/>
      <c r="E41" s="56"/>
      <c r="F41" s="56"/>
      <c r="G41" s="56"/>
    </row>
    <row r="42" spans="1:7" s="33" customFormat="1" ht="21.75" customHeight="1" hidden="1">
      <c r="A42" s="35"/>
      <c r="B42" s="62"/>
      <c r="C42" s="62"/>
      <c r="D42" s="62"/>
      <c r="E42" s="58"/>
      <c r="F42" s="62"/>
      <c r="G42" s="63"/>
    </row>
    <row r="43" spans="1:8" s="31" customFormat="1" ht="12.75">
      <c r="A43" s="16" t="s">
        <v>29</v>
      </c>
      <c r="B43" s="17">
        <v>24753.2</v>
      </c>
      <c r="C43" s="17">
        <v>7700.6</v>
      </c>
      <c r="D43" s="17">
        <v>6594.9</v>
      </c>
      <c r="E43" s="17">
        <f>D43/B43*100</f>
        <v>26.642615904206323</v>
      </c>
      <c r="F43" s="17">
        <f>D43/C43*100</f>
        <v>85.6413785938758</v>
      </c>
      <c r="G43" s="17">
        <f>D43-C43</f>
        <v>-1105.7000000000007</v>
      </c>
      <c r="H43" s="31">
        <v>197</v>
      </c>
    </row>
    <row r="44" spans="1:8" s="1" customFormat="1" ht="20.25" customHeight="1">
      <c r="A44" s="2" t="s">
        <v>2</v>
      </c>
      <c r="B44" s="52"/>
      <c r="C44" s="52"/>
      <c r="D44" s="52"/>
      <c r="E44" s="53"/>
      <c r="F44" s="53"/>
      <c r="G44" s="54"/>
      <c r="H44" s="19"/>
    </row>
    <row r="45" spans="1:8" s="26" customFormat="1" ht="12.75">
      <c r="A45" s="4" t="s">
        <v>13</v>
      </c>
      <c r="B45" s="55">
        <v>19836.4</v>
      </c>
      <c r="C45" s="55">
        <v>6148.8</v>
      </c>
      <c r="D45" s="55">
        <v>5496.8</v>
      </c>
      <c r="E45" s="56">
        <f>D45/B45*100</f>
        <v>27.71067330765663</v>
      </c>
      <c r="F45" s="56">
        <f>D45/C45*100</f>
        <v>89.39630497007546</v>
      </c>
      <c r="G45" s="56">
        <f>D45-C45</f>
        <v>-652</v>
      </c>
      <c r="H45" s="28"/>
    </row>
    <row r="46" spans="1:7" s="26" customFormat="1" ht="12.75">
      <c r="A46" s="4" t="s">
        <v>50</v>
      </c>
      <c r="B46" s="55">
        <v>2132</v>
      </c>
      <c r="C46" s="55">
        <v>1259.9</v>
      </c>
      <c r="D46" s="55">
        <v>922.5</v>
      </c>
      <c r="E46" s="56">
        <f>D46/B46*100</f>
        <v>43.269230769230774</v>
      </c>
      <c r="F46" s="56">
        <f>D46/C46*100</f>
        <v>73.22009683308198</v>
      </c>
      <c r="G46" s="56">
        <f>D46-C46</f>
        <v>-337.4000000000001</v>
      </c>
    </row>
    <row r="47" spans="1:8" s="26" customFormat="1" ht="18.75" customHeight="1">
      <c r="A47" s="4" t="s">
        <v>15</v>
      </c>
      <c r="B47" s="55">
        <f>B43-B45-B46</f>
        <v>2784.7999999999993</v>
      </c>
      <c r="C47" s="55">
        <f>C43-C45-C46</f>
        <v>291.9000000000001</v>
      </c>
      <c r="D47" s="55">
        <f>D43-D45-D46</f>
        <v>175.59999999999945</v>
      </c>
      <c r="E47" s="56">
        <f>D47/B47*100</f>
        <v>6.305659293306504</v>
      </c>
      <c r="F47" s="56">
        <f>D47/C47*100</f>
        <v>60.15758821514196</v>
      </c>
      <c r="G47" s="56">
        <f>D47-C47</f>
        <v>-116.30000000000064</v>
      </c>
      <c r="H47" s="26">
        <v>461</v>
      </c>
    </row>
    <row r="48" spans="1:8" s="27" customFormat="1" ht="12.75" customHeight="1" hidden="1">
      <c r="A48" s="6" t="s">
        <v>5</v>
      </c>
      <c r="B48" s="64"/>
      <c r="C48" s="64"/>
      <c r="D48" s="64"/>
      <c r="E48" s="65" t="e">
        <f>D48/B48*100</f>
        <v>#DIV/0!</v>
      </c>
      <c r="F48" s="65" t="e">
        <f>D48/C48*100</f>
        <v>#DIV/0!</v>
      </c>
      <c r="G48" s="65">
        <f>D48-C48</f>
        <v>0</v>
      </c>
      <c r="H48" s="31"/>
    </row>
    <row r="49" spans="1:8" ht="12.75" customHeight="1" hidden="1">
      <c r="A49" s="2" t="s">
        <v>2</v>
      </c>
      <c r="B49" s="52"/>
      <c r="C49" s="52"/>
      <c r="D49" s="52"/>
      <c r="E49" s="53"/>
      <c r="F49" s="53"/>
      <c r="G49" s="54"/>
      <c r="H49" s="1"/>
    </row>
    <row r="50" spans="1:8" s="28" customFormat="1" ht="0.75" customHeight="1">
      <c r="A50" s="4" t="s">
        <v>31</v>
      </c>
      <c r="B50" s="55"/>
      <c r="C50" s="59"/>
      <c r="D50" s="59"/>
      <c r="E50" s="56" t="e">
        <f>D50/B50*100</f>
        <v>#DIV/0!</v>
      </c>
      <c r="F50" s="56"/>
      <c r="G50" s="56">
        <f>D50-C50</f>
        <v>0</v>
      </c>
      <c r="H50" s="26"/>
    </row>
    <row r="51" spans="1:8" s="31" customFormat="1" ht="20.25" customHeight="1">
      <c r="A51" s="16" t="s">
        <v>30</v>
      </c>
      <c r="B51" s="17">
        <v>13990.5</v>
      </c>
      <c r="C51" s="17">
        <v>5518.5</v>
      </c>
      <c r="D51" s="17">
        <v>2973.2</v>
      </c>
      <c r="E51" s="17">
        <f>D51/B51*100</f>
        <v>21.25156356098781</v>
      </c>
      <c r="F51" s="17">
        <f>D51/C51*100</f>
        <v>53.87695931865542</v>
      </c>
      <c r="G51" s="17">
        <f>D51-C51</f>
        <v>-2545.3</v>
      </c>
      <c r="H51" s="31">
        <v>73</v>
      </c>
    </row>
    <row r="52" spans="1:7" s="1" customFormat="1" ht="12.75">
      <c r="A52" s="7" t="s">
        <v>2</v>
      </c>
      <c r="B52" s="60"/>
      <c r="C52" s="60"/>
      <c r="D52" s="52"/>
      <c r="E52" s="53"/>
      <c r="F52" s="66"/>
      <c r="G52" s="67"/>
    </row>
    <row r="53" spans="1:7" s="26" customFormat="1" ht="15.75" customHeight="1">
      <c r="A53" s="4" t="s">
        <v>13</v>
      </c>
      <c r="B53" s="55">
        <v>10242.8</v>
      </c>
      <c r="C53" s="55">
        <v>3127.9</v>
      </c>
      <c r="D53" s="55">
        <v>2626.5</v>
      </c>
      <c r="E53" s="56">
        <f>D53/B53*100</f>
        <v>25.642402468075137</v>
      </c>
      <c r="F53" s="56">
        <f>D53/C53*100</f>
        <v>83.97007576968572</v>
      </c>
      <c r="G53" s="56">
        <f>D53-C53</f>
        <v>-501.4000000000001</v>
      </c>
    </row>
    <row r="54" spans="1:7" s="26" customFormat="1" ht="15.75" customHeight="1" hidden="1">
      <c r="A54" s="4" t="s">
        <v>44</v>
      </c>
      <c r="B54" s="55"/>
      <c r="C54" s="55"/>
      <c r="D54" s="55"/>
      <c r="E54" s="56"/>
      <c r="F54" s="56"/>
      <c r="G54" s="56"/>
    </row>
    <row r="55" spans="1:7" s="26" customFormat="1" ht="12.75">
      <c r="A55" s="4" t="s">
        <v>50</v>
      </c>
      <c r="B55" s="55">
        <v>904</v>
      </c>
      <c r="C55" s="55">
        <v>524.7</v>
      </c>
      <c r="D55" s="55">
        <v>145.9</v>
      </c>
      <c r="E55" s="56">
        <f>D55/B55*100</f>
        <v>16.13938053097345</v>
      </c>
      <c r="F55" s="56">
        <f>D55/C55*100</f>
        <v>27.806365542214596</v>
      </c>
      <c r="G55" s="56">
        <f>D55-C55</f>
        <v>-378.80000000000007</v>
      </c>
    </row>
    <row r="56" spans="1:8" s="26" customFormat="1" ht="12.75" customHeight="1">
      <c r="A56" s="4" t="s">
        <v>15</v>
      </c>
      <c r="B56" s="55">
        <f>B51-B53-B55-B54</f>
        <v>2843.7000000000007</v>
      </c>
      <c r="C56" s="55">
        <f>C51-C53-C55-C54</f>
        <v>1865.8999999999999</v>
      </c>
      <c r="D56" s="55">
        <f>D51-D53-D55-D54</f>
        <v>200.7999999999998</v>
      </c>
      <c r="E56" s="56">
        <f>D56/B56*100</f>
        <v>7.061223054471279</v>
      </c>
      <c r="F56" s="56">
        <f>D56/C56*100</f>
        <v>10.76156278471514</v>
      </c>
      <c r="G56" s="56">
        <f>D56-C56</f>
        <v>-1665.1000000000001</v>
      </c>
      <c r="H56" s="26">
        <v>352</v>
      </c>
    </row>
    <row r="57" spans="1:8" s="27" customFormat="1" ht="25.5" customHeight="1" hidden="1">
      <c r="A57" s="9" t="s">
        <v>10</v>
      </c>
      <c r="B57" s="64"/>
      <c r="C57" s="64"/>
      <c r="D57" s="64"/>
      <c r="E57" s="65" t="e">
        <f aca="true" t="shared" si="6" ref="E57:E62">D57/B57*100</f>
        <v>#DIV/0!</v>
      </c>
      <c r="F57" s="53" t="e">
        <f>D57/C57*100</f>
        <v>#DIV/0!</v>
      </c>
      <c r="G57" s="54">
        <f aca="true" t="shared" si="7" ref="G57:G62">D57-C57</f>
        <v>0</v>
      </c>
      <c r="H57" s="31"/>
    </row>
    <row r="58" spans="1:8" s="27" customFormat="1" ht="12.75" customHeight="1" hidden="1">
      <c r="A58" s="9" t="s">
        <v>6</v>
      </c>
      <c r="B58" s="64"/>
      <c r="C58" s="64"/>
      <c r="D58" s="64"/>
      <c r="E58" s="65" t="e">
        <f t="shared" si="6"/>
        <v>#DIV/0!</v>
      </c>
      <c r="F58" s="65" t="e">
        <f>D58/C58*100</f>
        <v>#DIV/0!</v>
      </c>
      <c r="G58" s="65">
        <f t="shared" si="7"/>
        <v>0</v>
      </c>
      <c r="H58" s="31"/>
    </row>
    <row r="59" spans="1:8" s="24" customFormat="1" ht="12.75" hidden="1">
      <c r="A59" s="15" t="s">
        <v>7</v>
      </c>
      <c r="B59" s="68"/>
      <c r="C59" s="68"/>
      <c r="D59" s="68">
        <v>0</v>
      </c>
      <c r="E59" s="17" t="e">
        <f t="shared" si="6"/>
        <v>#DIV/0!</v>
      </c>
      <c r="F59" s="17"/>
      <c r="G59" s="17">
        <f t="shared" si="7"/>
        <v>0</v>
      </c>
      <c r="H59" s="11"/>
    </row>
    <row r="60" spans="1:8" s="27" customFormat="1" ht="38.25" customHeight="1" hidden="1">
      <c r="A60" s="9" t="s">
        <v>8</v>
      </c>
      <c r="B60" s="64"/>
      <c r="C60" s="64"/>
      <c r="D60" s="64"/>
      <c r="E60" s="65" t="e">
        <f t="shared" si="6"/>
        <v>#DIV/0!</v>
      </c>
      <c r="F60" s="65" t="e">
        <f>D60/C60*100</f>
        <v>#DIV/0!</v>
      </c>
      <c r="G60" s="65">
        <f t="shared" si="7"/>
        <v>0</v>
      </c>
      <c r="H60" s="31"/>
    </row>
    <row r="61" spans="1:8" s="27" customFormat="1" ht="30.75" customHeight="1" hidden="1">
      <c r="A61" s="9" t="s">
        <v>12</v>
      </c>
      <c r="B61" s="64"/>
      <c r="C61" s="64"/>
      <c r="D61" s="64"/>
      <c r="E61" s="65" t="e">
        <f t="shared" si="6"/>
        <v>#DIV/0!</v>
      </c>
      <c r="F61" s="65" t="e">
        <f>D61/C61*100</f>
        <v>#DIV/0!</v>
      </c>
      <c r="G61" s="65">
        <f t="shared" si="7"/>
        <v>0</v>
      </c>
      <c r="H61" s="31"/>
    </row>
    <row r="62" spans="1:7" s="32" customFormat="1" ht="28.5" customHeight="1">
      <c r="A62" s="71" t="s">
        <v>9</v>
      </c>
      <c r="B62" s="72">
        <f>B60+B59+B58+B57+B51+B48+B43+B37+B28+B13+B8+B61</f>
        <v>1716572.9</v>
      </c>
      <c r="C62" s="72">
        <f>C60+C59+C58+C57+C51+C48+C43+C37+C28+C13+C8+C61</f>
        <v>581874.1000000001</v>
      </c>
      <c r="D62" s="72">
        <f>D60+D59+D58+D57+D51+D48+D43+D37+D28+D13+D8+D61</f>
        <v>445557.60000000003</v>
      </c>
      <c r="E62" s="72">
        <f t="shared" si="6"/>
        <v>25.956229415016402</v>
      </c>
      <c r="F62" s="72">
        <f>D62/C62*100</f>
        <v>76.57285313094361</v>
      </c>
      <c r="G62" s="72">
        <f t="shared" si="7"/>
        <v>-136316.50000000006</v>
      </c>
    </row>
    <row r="63" spans="1:7" ht="12.75">
      <c r="A63" s="8" t="s">
        <v>2</v>
      </c>
      <c r="B63" s="52"/>
      <c r="C63" s="52"/>
      <c r="D63" s="52"/>
      <c r="E63" s="53"/>
      <c r="F63" s="66"/>
      <c r="G63" s="67"/>
    </row>
    <row r="64" spans="1:8" s="28" customFormat="1" ht="17.25" customHeight="1">
      <c r="A64" s="4" t="s">
        <v>13</v>
      </c>
      <c r="B64" s="55">
        <f>B10+B15+B30+B45+B53</f>
        <v>1352610</v>
      </c>
      <c r="C64" s="55">
        <f>C10+C15+C30+C45+C53</f>
        <v>450393.9</v>
      </c>
      <c r="D64" s="55">
        <f>D10+D15+D30+D45+D53</f>
        <v>382081.1</v>
      </c>
      <c r="E64" s="56">
        <f aca="true" t="shared" si="8" ref="E64:E69">D64/B64*100</f>
        <v>28.247691500136774</v>
      </c>
      <c r="F64" s="56">
        <f aca="true" t="shared" si="9" ref="F64:F73">D64/C64*100</f>
        <v>84.83265426108123</v>
      </c>
      <c r="G64" s="56">
        <f aca="true" t="shared" si="10" ref="G64:G71">D64-C64</f>
        <v>-68312.80000000005</v>
      </c>
      <c r="H64" s="44">
        <f>G86/1000</f>
        <v>756606.95649</v>
      </c>
    </row>
    <row r="65" spans="1:8" s="28" customFormat="1" ht="18" customHeight="1">
      <c r="A65" s="4" t="s">
        <v>14</v>
      </c>
      <c r="B65" s="55">
        <f>B20+B31+B54</f>
        <v>1947.5</v>
      </c>
      <c r="C65" s="55">
        <f>C20+C31+C54</f>
        <v>7.5</v>
      </c>
      <c r="D65" s="55">
        <f>D20+D31+D54</f>
        <v>0</v>
      </c>
      <c r="E65" s="55">
        <f>E20+E31+E54</f>
        <v>0</v>
      </c>
      <c r="F65" s="56">
        <f t="shared" si="9"/>
        <v>0</v>
      </c>
      <c r="G65" s="56">
        <f t="shared" si="10"/>
        <v>-7.5</v>
      </c>
      <c r="H65" s="44">
        <f>G87/1000</f>
        <v>11055.590310000001</v>
      </c>
    </row>
    <row r="66" spans="1:8" s="28" customFormat="1" ht="18" customHeight="1">
      <c r="A66" s="4" t="s">
        <v>4</v>
      </c>
      <c r="B66" s="55">
        <f>B21+B32</f>
        <v>24630.6</v>
      </c>
      <c r="C66" s="55">
        <f>C21+C32</f>
        <v>9845</v>
      </c>
      <c r="D66" s="55">
        <f>D21+D32</f>
        <v>3727.8</v>
      </c>
      <c r="E66" s="56">
        <f t="shared" si="8"/>
        <v>15.134832281795815</v>
      </c>
      <c r="F66" s="56">
        <f t="shared" si="9"/>
        <v>37.864906043676996</v>
      </c>
      <c r="G66" s="56">
        <f t="shared" si="10"/>
        <v>-6117.2</v>
      </c>
      <c r="H66" s="44">
        <f>G88/1000</f>
        <v>28243.49723</v>
      </c>
    </row>
    <row r="67" spans="1:8" s="28" customFormat="1" ht="18.75" customHeight="1">
      <c r="A67" s="4" t="s">
        <v>3</v>
      </c>
      <c r="B67" s="55">
        <f>B11+B22+B33+B46+B55</f>
        <v>168068.19999999998</v>
      </c>
      <c r="C67" s="55">
        <f>C11+C22+C33+C46+C55</f>
        <v>82003.7</v>
      </c>
      <c r="D67" s="55">
        <f>D11+D22+D33+D46+D55</f>
        <v>46148.5</v>
      </c>
      <c r="E67" s="56">
        <f t="shared" si="8"/>
        <v>27.458198517030592</v>
      </c>
      <c r="F67" s="56">
        <f t="shared" si="9"/>
        <v>56.27611924827782</v>
      </c>
      <c r="G67" s="56">
        <f t="shared" si="10"/>
        <v>-35855.2</v>
      </c>
      <c r="H67" s="44">
        <f>G89/1000</f>
        <v>67456.47237999999</v>
      </c>
    </row>
    <row r="68" spans="1:8" s="28" customFormat="1" ht="16.5" customHeight="1">
      <c r="A68" s="4" t="s">
        <v>21</v>
      </c>
      <c r="B68" s="55">
        <f>B23+B34</f>
        <v>4920.5</v>
      </c>
      <c r="C68" s="55">
        <f>C23+C34</f>
        <v>1725.3</v>
      </c>
      <c r="D68" s="55">
        <f>D23+D34</f>
        <v>1715.8999999999999</v>
      </c>
      <c r="E68" s="56">
        <f t="shared" si="8"/>
        <v>34.872472309724614</v>
      </c>
      <c r="F68" s="56">
        <f t="shared" si="9"/>
        <v>99.45516721729554</v>
      </c>
      <c r="G68" s="56">
        <f t="shared" si="10"/>
        <v>-9.400000000000091</v>
      </c>
      <c r="H68" s="44">
        <f>G90/1000</f>
        <v>2344.38477</v>
      </c>
    </row>
    <row r="69" spans="1:7" s="28" customFormat="1" ht="18" customHeight="1">
      <c r="A69" s="4" t="s">
        <v>15</v>
      </c>
      <c r="B69" s="55">
        <f>B12+B24+B35+B39+B40+B47+B56+B59+B19</f>
        <v>164396.1</v>
      </c>
      <c r="C69" s="55">
        <f>C12+C24+C35+C39+C40+C47+C56+C59+C19</f>
        <v>37898.69999999998</v>
      </c>
      <c r="D69" s="55">
        <f>D12+D24+D35+D39+D40+D47+D56+D59+D19</f>
        <v>11884.300000000025</v>
      </c>
      <c r="E69" s="56">
        <f t="shared" si="8"/>
        <v>7.229064436443458</v>
      </c>
      <c r="F69" s="56">
        <f t="shared" si="9"/>
        <v>31.358067690976288</v>
      </c>
      <c r="G69" s="56">
        <f t="shared" si="10"/>
        <v>-26014.399999999958</v>
      </c>
    </row>
    <row r="70" spans="1:7" s="28" customFormat="1" ht="17.25" customHeight="1" hidden="1">
      <c r="A70" s="4" t="s">
        <v>49</v>
      </c>
      <c r="B70" s="55">
        <f>B69-B39-B40</f>
        <v>162550.80000000002</v>
      </c>
      <c r="C70" s="55">
        <f>C69-C39-C40</f>
        <v>36593.39999999998</v>
      </c>
      <c r="D70" s="55">
        <f>D69-D39-D40</f>
        <v>11672.600000000024</v>
      </c>
      <c r="E70" s="56">
        <f>D70/B70*100</f>
        <v>7.180893603722666</v>
      </c>
      <c r="F70" s="56">
        <f>D70/C70*100</f>
        <v>31.89810184350192</v>
      </c>
      <c r="G70" s="56">
        <f t="shared" si="10"/>
        <v>-24920.799999999956</v>
      </c>
    </row>
    <row r="71" spans="1:7" s="28" customFormat="1" ht="12.75" hidden="1">
      <c r="A71" s="4" t="s">
        <v>31</v>
      </c>
      <c r="B71" s="45">
        <f>B36+B41+B27</f>
        <v>0</v>
      </c>
      <c r="C71" s="5">
        <f>C36+C41</f>
        <v>0</v>
      </c>
      <c r="D71" s="5">
        <f>D36+D41</f>
        <v>0</v>
      </c>
      <c r="E71" s="10" t="e">
        <f>D71/B71*100</f>
        <v>#DIV/0!</v>
      </c>
      <c r="F71" s="10" t="e">
        <f>D71/C71*100</f>
        <v>#DIV/0!</v>
      </c>
      <c r="G71" s="10">
        <f t="shared" si="10"/>
        <v>0</v>
      </c>
    </row>
    <row r="72" spans="2:8" ht="12.75" hidden="1">
      <c r="B72" s="23">
        <f>B62-B64-B65-B66-B67-B68</f>
        <v>164396.09999999995</v>
      </c>
      <c r="H72" s="23"/>
    </row>
    <row r="73" spans="2:6" ht="12.75" hidden="1">
      <c r="B73" s="23"/>
      <c r="C73" s="21">
        <v>9368.6</v>
      </c>
      <c r="D73" s="21">
        <v>190465.2</v>
      </c>
      <c r="F73" s="22">
        <f t="shared" si="9"/>
        <v>2033.0166727152402</v>
      </c>
    </row>
    <row r="74" spans="2:6" ht="12.75" hidden="1">
      <c r="B74" s="21"/>
      <c r="C74" s="21">
        <f>C69-C73</f>
        <v>28530.099999999984</v>
      </c>
      <c r="D74" s="21">
        <f>D69-D73</f>
        <v>-178580.9</v>
      </c>
      <c r="F74" s="22">
        <f>D74/C74*100</f>
        <v>-625.9385701417103</v>
      </c>
    </row>
    <row r="75" ht="12.75" hidden="1"/>
    <row r="76" spans="1:4" ht="12.75" hidden="1">
      <c r="A76" s="1">
        <v>2730</v>
      </c>
      <c r="B76" s="19">
        <v>1571.4</v>
      </c>
      <c r="C76" s="19">
        <v>677</v>
      </c>
      <c r="D76" s="19">
        <v>481.7</v>
      </c>
    </row>
    <row r="77" spans="1:4" ht="12.75" hidden="1">
      <c r="A77" s="1">
        <v>2710</v>
      </c>
      <c r="B77" s="19">
        <v>71.9</v>
      </c>
      <c r="C77" s="19">
        <v>35.9</v>
      </c>
      <c r="D77" s="19">
        <v>33.6</v>
      </c>
    </row>
    <row r="78" ht="12.75" hidden="1"/>
    <row r="79" spans="1:4" ht="12.75" hidden="1">
      <c r="A79" s="1" t="s">
        <v>19</v>
      </c>
      <c r="B79" s="23">
        <f>B62-B64-B65-B66-B67-B76-B77</f>
        <v>167673.29999999996</v>
      </c>
      <c r="C79" s="23">
        <f>C62-C64-C65-C66-C67-C76-C77</f>
        <v>38911.10000000007</v>
      </c>
      <c r="D79" s="23">
        <f>D62-D64-D65-D66-D67-D76-D77</f>
        <v>13084.900000000054</v>
      </c>
    </row>
    <row r="80" spans="1:4" ht="12.75" hidden="1">
      <c r="A80" s="1" t="s">
        <v>24</v>
      </c>
      <c r="B80" s="23">
        <v>1008799.4</v>
      </c>
      <c r="C80" s="20">
        <v>937778.5</v>
      </c>
      <c r="D80" s="1">
        <v>967823.8</v>
      </c>
    </row>
    <row r="81" spans="2:4" ht="12.75" hidden="1">
      <c r="B81" s="23">
        <f>B62-B80</f>
        <v>707773.4999999999</v>
      </c>
      <c r="C81" s="23">
        <f>C62-C80</f>
        <v>-355904.3999999999</v>
      </c>
      <c r="D81" s="12">
        <f>D62-D80</f>
        <v>-522266.2</v>
      </c>
    </row>
    <row r="82" ht="12.75" hidden="1"/>
    <row r="83" spans="2:3" ht="12.75" hidden="1">
      <c r="B83" s="23"/>
      <c r="C83" s="23"/>
    </row>
    <row r="84" ht="12.75" hidden="1"/>
    <row r="85" ht="12.75" hidden="1"/>
    <row r="86" spans="1:7" ht="12.75" hidden="1">
      <c r="A86" s="4" t="s">
        <v>13</v>
      </c>
      <c r="B86" s="23" t="e">
        <f>B64-#REF!</f>
        <v>#REF!</v>
      </c>
      <c r="C86" s="23" t="e">
        <f>C64-#REF!</f>
        <v>#REF!</v>
      </c>
      <c r="D86" s="23" t="e">
        <f>D64-#REF!</f>
        <v>#REF!</v>
      </c>
      <c r="E86" s="36">
        <v>639719963.17</v>
      </c>
      <c r="F86" s="1">
        <v>116886993.32</v>
      </c>
      <c r="G86" s="19">
        <f>E86+F86</f>
        <v>756606956.49</v>
      </c>
    </row>
    <row r="87" spans="1:7" ht="12.75" hidden="1">
      <c r="A87" s="4" t="s">
        <v>14</v>
      </c>
      <c r="B87" s="23" t="e">
        <f>B65-#REF!</f>
        <v>#REF!</v>
      </c>
      <c r="C87" s="23" t="e">
        <f>C65-#REF!</f>
        <v>#REF!</v>
      </c>
      <c r="D87" s="23" t="e">
        <f>D65-#REF!</f>
        <v>#REF!</v>
      </c>
      <c r="E87" s="39">
        <v>267624.39</v>
      </c>
      <c r="F87" s="1">
        <f>2901445.75+7886520.17</f>
        <v>10787965.92</v>
      </c>
      <c r="G87" s="40">
        <f>E87+F87</f>
        <v>11055590.31</v>
      </c>
    </row>
    <row r="88" spans="1:7" ht="12.75" hidden="1">
      <c r="A88" s="4" t="s">
        <v>4</v>
      </c>
      <c r="B88" s="23" t="e">
        <f>B66-#REF!</f>
        <v>#REF!</v>
      </c>
      <c r="C88" s="23" t="e">
        <f>C66-#REF!</f>
        <v>#REF!</v>
      </c>
      <c r="D88" s="23" t="e">
        <f>D66-#REF!</f>
        <v>#REF!</v>
      </c>
      <c r="E88" s="1">
        <v>28243497.23</v>
      </c>
      <c r="G88" s="19">
        <f>E88+F88</f>
        <v>28243497.23</v>
      </c>
    </row>
    <row r="89" spans="1:7" ht="12.75" hidden="1">
      <c r="A89" s="4" t="s">
        <v>3</v>
      </c>
      <c r="B89" s="23" t="e">
        <f>B67-#REF!</f>
        <v>#REF!</v>
      </c>
      <c r="C89" s="23" t="e">
        <f>C67-#REF!</f>
        <v>#REF!</v>
      </c>
      <c r="D89" s="23" t="e">
        <f>D67-#REF!</f>
        <v>#REF!</v>
      </c>
      <c r="E89" s="42">
        <v>61376658.7</v>
      </c>
      <c r="F89" s="1">
        <v>6079813.68</v>
      </c>
      <c r="G89" s="19">
        <f>E89+F89</f>
        <v>67456472.38</v>
      </c>
    </row>
    <row r="90" spans="1:7" ht="26.25" hidden="1">
      <c r="A90" s="4" t="s">
        <v>21</v>
      </c>
      <c r="B90" s="43" t="e">
        <f>B68-#REF!</f>
        <v>#REF!</v>
      </c>
      <c r="C90" s="43" t="e">
        <f>C68-#REF!</f>
        <v>#REF!</v>
      </c>
      <c r="D90" s="23" t="e">
        <f>D68-#REF!</f>
        <v>#REF!</v>
      </c>
      <c r="E90" s="12">
        <v>2295565.73</v>
      </c>
      <c r="F90" s="1">
        <v>48819.04</v>
      </c>
      <c r="G90" s="19">
        <f>E90+F90</f>
        <v>2344384.77</v>
      </c>
    </row>
    <row r="91" ht="12.75" hidden="1">
      <c r="G91" s="19">
        <v>492170.25</v>
      </c>
    </row>
    <row r="92" spans="1:4" ht="12.75" hidden="1">
      <c r="A92" s="4" t="s">
        <v>15</v>
      </c>
      <c r="B92" s="23" t="e">
        <f>B69-#REF!</f>
        <v>#REF!</v>
      </c>
      <c r="C92" s="23" t="e">
        <f>C69-#REF!</f>
        <v>#REF!</v>
      </c>
      <c r="D92" s="23" t="e">
        <f>D69-#REF!</f>
        <v>#REF!</v>
      </c>
    </row>
    <row r="93" ht="12.75" hidden="1"/>
    <row r="94" ht="12.75" hidden="1"/>
    <row r="95" spans="1:5" ht="12.75" hidden="1">
      <c r="A95" s="1" t="s">
        <v>33</v>
      </c>
      <c r="B95" s="19">
        <v>3999</v>
      </c>
      <c r="C95" s="19">
        <v>3453.1</v>
      </c>
      <c r="D95" s="19">
        <v>1014</v>
      </c>
      <c r="E95" s="19">
        <v>1014009</v>
      </c>
    </row>
  </sheetData>
  <sheetProtection/>
  <mergeCells count="9">
    <mergeCell ref="A2:G2"/>
    <mergeCell ref="A3:G3"/>
    <mergeCell ref="A5:A7"/>
    <mergeCell ref="B5:B7"/>
    <mergeCell ref="C5:C7"/>
    <mergeCell ref="D5:D7"/>
    <mergeCell ref="E5:G5"/>
    <mergeCell ref="E6:E7"/>
    <mergeCell ref="F6:G6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64"/>
  <sheetViews>
    <sheetView tabSelected="1" view="pageBreakPreview" zoomScaleSheetLayoutView="100" zoomScalePageLayoutView="0" workbookViewId="0" topLeftCell="A2">
      <selection activeCell="A5" sqref="A5:A7"/>
    </sheetView>
  </sheetViews>
  <sheetFormatPr defaultColWidth="9.140625" defaultRowHeight="12.75"/>
  <cols>
    <col min="1" max="1" width="42.57421875" style="1" customWidth="1"/>
    <col min="2" max="2" width="12.8515625" style="19" customWidth="1"/>
    <col min="3" max="3" width="14.421875" style="19" customWidth="1"/>
    <col min="4" max="4" width="11.421875" style="19" customWidth="1"/>
    <col min="5" max="5" width="12.421875" style="19" customWidth="1"/>
    <col min="6" max="6" width="14.00390625" style="19" customWidth="1"/>
    <col min="7" max="7" width="14.421875" style="19" customWidth="1"/>
    <col min="8" max="8" width="14.00390625" style="19" customWidth="1"/>
    <col min="9" max="9" width="12.00390625" style="19" hidden="1" customWidth="1"/>
    <col min="10" max="10" width="9.28125" style="19" bestFit="1" customWidth="1"/>
    <col min="11" max="16384" width="9.140625" style="19" customWidth="1"/>
  </cols>
  <sheetData>
    <row r="1" spans="2:8" s="1" customFormat="1" ht="12.75" hidden="1">
      <c r="B1" s="19"/>
      <c r="C1" s="19"/>
      <c r="D1" s="19"/>
      <c r="E1" s="19"/>
      <c r="F1" s="19"/>
      <c r="G1" s="19"/>
      <c r="H1" s="19"/>
    </row>
    <row r="2" spans="1:8" s="1" customFormat="1" ht="15">
      <c r="A2" s="83" t="s">
        <v>73</v>
      </c>
      <c r="B2" s="83"/>
      <c r="C2" s="83"/>
      <c r="D2" s="83"/>
      <c r="E2" s="83"/>
      <c r="F2" s="83"/>
      <c r="G2" s="83"/>
      <c r="H2" s="83"/>
    </row>
    <row r="3" spans="1:8" s="1" customFormat="1" ht="15">
      <c r="A3" s="83" t="s">
        <v>74</v>
      </c>
      <c r="B3" s="83"/>
      <c r="C3" s="83"/>
      <c r="D3" s="83"/>
      <c r="E3" s="83"/>
      <c r="F3" s="83"/>
      <c r="G3" s="83"/>
      <c r="H3" s="83"/>
    </row>
    <row r="4" spans="2:8" s="1" customFormat="1" ht="13.5" customHeight="1">
      <c r="B4" s="19"/>
      <c r="C4" s="19"/>
      <c r="D4" s="19"/>
      <c r="E4" s="19"/>
      <c r="F4" s="19"/>
      <c r="G4" s="19"/>
      <c r="H4" s="1" t="s">
        <v>61</v>
      </c>
    </row>
    <row r="5" spans="1:8" s="13" customFormat="1" ht="12" customHeight="1">
      <c r="A5" s="80" t="s">
        <v>0</v>
      </c>
      <c r="B5" s="85" t="s">
        <v>62</v>
      </c>
      <c r="C5" s="88" t="s">
        <v>56</v>
      </c>
      <c r="D5" s="89"/>
      <c r="E5" s="80" t="s">
        <v>59</v>
      </c>
      <c r="F5" s="18" t="s">
        <v>36</v>
      </c>
      <c r="G5" s="80" t="s">
        <v>37</v>
      </c>
      <c r="H5" s="76" t="s">
        <v>2</v>
      </c>
    </row>
    <row r="6" spans="1:8" s="13" customFormat="1" ht="18" customHeight="1" hidden="1">
      <c r="A6" s="84"/>
      <c r="B6" s="86"/>
      <c r="C6" s="50"/>
      <c r="D6" s="46"/>
      <c r="E6" s="84"/>
      <c r="F6" s="46"/>
      <c r="G6" s="84"/>
      <c r="H6" s="47" t="s">
        <v>18</v>
      </c>
    </row>
    <row r="7" spans="1:8" s="13" customFormat="1" ht="74.25" customHeight="1">
      <c r="A7" s="81"/>
      <c r="B7" s="87"/>
      <c r="C7" s="18" t="s">
        <v>63</v>
      </c>
      <c r="D7" s="18" t="s">
        <v>60</v>
      </c>
      <c r="E7" s="81"/>
      <c r="F7" s="48" t="s">
        <v>64</v>
      </c>
      <c r="G7" s="81"/>
      <c r="H7" s="75" t="s">
        <v>68</v>
      </c>
    </row>
    <row r="8" spans="1:9" s="27" customFormat="1" ht="36.75" customHeight="1">
      <c r="A8" s="16" t="s">
        <v>25</v>
      </c>
      <c r="B8" s="17">
        <f>B11+B10+B12</f>
        <v>6336.1</v>
      </c>
      <c r="C8" s="17">
        <f>C11+C10+C12</f>
        <v>5441.9</v>
      </c>
      <c r="D8" s="17">
        <f>D11+D10+D12</f>
        <v>877.5</v>
      </c>
      <c r="E8" s="17">
        <f>E11+E10</f>
        <v>345.5</v>
      </c>
      <c r="F8" s="17">
        <f>F11+F10</f>
        <v>0</v>
      </c>
      <c r="G8" s="17">
        <f>E8/B8*100</f>
        <v>5.452881109830968</v>
      </c>
      <c r="H8" s="17">
        <f>F8/D8</f>
        <v>0</v>
      </c>
      <c r="I8" s="31">
        <v>692</v>
      </c>
    </row>
    <row r="9" spans="1:8" ht="15.75" customHeight="1">
      <c r="A9" s="2" t="s">
        <v>2</v>
      </c>
      <c r="B9" s="52"/>
      <c r="C9" s="52"/>
      <c r="D9" s="52"/>
      <c r="E9" s="52"/>
      <c r="F9" s="52"/>
      <c r="G9" s="52"/>
      <c r="H9" s="58"/>
    </row>
    <row r="10" spans="1:8" ht="15.75" customHeight="1">
      <c r="A10" s="2" t="s">
        <v>47</v>
      </c>
      <c r="B10" s="60">
        <v>296.8</v>
      </c>
      <c r="C10" s="52"/>
      <c r="D10" s="52"/>
      <c r="E10" s="60">
        <v>15.9</v>
      </c>
      <c r="F10" s="52"/>
      <c r="G10" s="60">
        <f>E10/B10*100</f>
        <v>5.357142857142857</v>
      </c>
      <c r="H10" s="58"/>
    </row>
    <row r="11" spans="1:9" s="28" customFormat="1" ht="28.5" customHeight="1">
      <c r="A11" s="4" t="s">
        <v>38</v>
      </c>
      <c r="B11" s="55">
        <f>267.8+2202.4+329.6+1640</f>
        <v>4439.8</v>
      </c>
      <c r="C11" s="55">
        <f>2202.4+1640</f>
        <v>3842.4</v>
      </c>
      <c r="D11" s="55"/>
      <c r="E11" s="55">
        <v>329.6</v>
      </c>
      <c r="F11" s="55"/>
      <c r="G11" s="60">
        <f>E11/B11*100</f>
        <v>7.42375782692914</v>
      </c>
      <c r="H11" s="58"/>
      <c r="I11" s="26"/>
    </row>
    <row r="12" spans="1:9" s="28" customFormat="1" ht="28.5" customHeight="1">
      <c r="A12" s="4" t="s">
        <v>39</v>
      </c>
      <c r="B12" s="55">
        <v>1599.5</v>
      </c>
      <c r="C12" s="55">
        <v>1599.5</v>
      </c>
      <c r="D12" s="55">
        <v>877.5</v>
      </c>
      <c r="E12" s="55"/>
      <c r="F12" s="55"/>
      <c r="G12" s="60">
        <f>E12/B12*100</f>
        <v>0</v>
      </c>
      <c r="H12" s="61">
        <f>F12/D12*100</f>
        <v>0</v>
      </c>
      <c r="I12" s="26"/>
    </row>
    <row r="13" spans="1:9" s="27" customFormat="1" ht="20.25" customHeight="1">
      <c r="A13" s="16" t="s">
        <v>26</v>
      </c>
      <c r="B13" s="17">
        <f>B15+B17+B18+B19+B20+B21+B16</f>
        <v>151602.2</v>
      </c>
      <c r="C13" s="17">
        <f>C20+C21</f>
        <v>76925.90000000001</v>
      </c>
      <c r="D13" s="17">
        <f>D20+D21</f>
        <v>7651.5</v>
      </c>
      <c r="E13" s="17">
        <f>E15+E17+E18+E19+E20+E21+E16</f>
        <v>16877.2</v>
      </c>
      <c r="F13" s="17">
        <f>F15+F17+F18+F19+F20+F21+F16</f>
        <v>1093.5</v>
      </c>
      <c r="G13" s="17">
        <f>E13/B13*100</f>
        <v>11.132556123855721</v>
      </c>
      <c r="H13" s="17">
        <f>F13/D13*100</f>
        <v>14.291315428347385</v>
      </c>
      <c r="I13" s="31">
        <v>323</v>
      </c>
    </row>
    <row r="14" spans="1:8" ht="12.75">
      <c r="A14" s="2" t="s">
        <v>2</v>
      </c>
      <c r="B14" s="52"/>
      <c r="C14" s="52"/>
      <c r="D14" s="52"/>
      <c r="E14" s="52"/>
      <c r="F14" s="52"/>
      <c r="G14" s="52"/>
      <c r="H14" s="58"/>
    </row>
    <row r="15" spans="1:8" s="28" customFormat="1" ht="21.75" customHeight="1">
      <c r="A15" s="4" t="s">
        <v>13</v>
      </c>
      <c r="B15" s="55">
        <v>8056.5</v>
      </c>
      <c r="C15" s="55"/>
      <c r="D15" s="55"/>
      <c r="E15" s="55">
        <v>3264.1</v>
      </c>
      <c r="F15" s="55"/>
      <c r="G15" s="61">
        <f aca="true" t="shared" si="0" ref="G15:G21">E15/B15*100</f>
        <v>40.51511202134922</v>
      </c>
      <c r="H15" s="58"/>
    </row>
    <row r="16" spans="1:9" s="28" customFormat="1" ht="21.75" customHeight="1">
      <c r="A16" s="4" t="s">
        <v>14</v>
      </c>
      <c r="B16" s="55">
        <v>2.3</v>
      </c>
      <c r="C16" s="55"/>
      <c r="D16" s="55"/>
      <c r="E16" s="55">
        <v>2.3</v>
      </c>
      <c r="F16" s="55"/>
      <c r="G16" s="61">
        <f t="shared" si="0"/>
        <v>100</v>
      </c>
      <c r="H16" s="58"/>
      <c r="I16" s="26"/>
    </row>
    <row r="17" spans="1:8" s="28" customFormat="1" ht="20.25" customHeight="1">
      <c r="A17" s="4" t="s">
        <v>4</v>
      </c>
      <c r="B17" s="55">
        <v>62754.3</v>
      </c>
      <c r="C17" s="55"/>
      <c r="D17" s="55"/>
      <c r="E17" s="55">
        <v>10098.6</v>
      </c>
      <c r="F17" s="55"/>
      <c r="G17" s="61">
        <f t="shared" si="0"/>
        <v>16.092283716016272</v>
      </c>
      <c r="H17" s="58"/>
    </row>
    <row r="18" spans="1:9" s="28" customFormat="1" ht="12.75">
      <c r="A18" s="4" t="s">
        <v>3</v>
      </c>
      <c r="B18" s="55">
        <v>84.5</v>
      </c>
      <c r="C18" s="55"/>
      <c r="D18" s="55"/>
      <c r="E18" s="55">
        <v>21.8</v>
      </c>
      <c r="F18" s="55"/>
      <c r="G18" s="61">
        <f t="shared" si="0"/>
        <v>25.79881656804734</v>
      </c>
      <c r="H18" s="58"/>
      <c r="I18" s="26"/>
    </row>
    <row r="19" spans="1:9" s="28" customFormat="1" ht="21.75" customHeight="1">
      <c r="A19" s="4" t="s">
        <v>40</v>
      </c>
      <c r="B19" s="55">
        <v>3127</v>
      </c>
      <c r="C19" s="55"/>
      <c r="D19" s="55"/>
      <c r="E19" s="55">
        <v>1864.2</v>
      </c>
      <c r="F19" s="55"/>
      <c r="G19" s="61">
        <f t="shared" si="0"/>
        <v>59.6162456028142</v>
      </c>
      <c r="H19" s="58"/>
      <c r="I19" s="26"/>
    </row>
    <row r="20" spans="1:9" s="28" customFormat="1" ht="30" customHeight="1">
      <c r="A20" s="4" t="s">
        <v>38</v>
      </c>
      <c r="B20" s="55">
        <f>651.7+1712.8</f>
        <v>2364.5</v>
      </c>
      <c r="C20" s="55">
        <v>1712.8</v>
      </c>
      <c r="D20" s="55">
        <v>108</v>
      </c>
      <c r="E20" s="55">
        <v>532.7</v>
      </c>
      <c r="F20" s="55"/>
      <c r="G20" s="61">
        <f t="shared" si="0"/>
        <v>22.52907591456968</v>
      </c>
      <c r="H20" s="61">
        <f>F20/D20*100</f>
        <v>0</v>
      </c>
      <c r="I20" s="26">
        <v>162</v>
      </c>
    </row>
    <row r="21" spans="1:9" s="28" customFormat="1" ht="15" customHeight="1">
      <c r="A21" s="4" t="s">
        <v>39</v>
      </c>
      <c r="B21" s="55">
        <v>75213.1</v>
      </c>
      <c r="C21" s="55">
        <v>75213.1</v>
      </c>
      <c r="D21" s="55">
        <v>7543.5</v>
      </c>
      <c r="E21" s="55">
        <v>1093.5</v>
      </c>
      <c r="F21" s="55">
        <v>1093.5</v>
      </c>
      <c r="G21" s="55">
        <f t="shared" si="0"/>
        <v>1.4538690733396176</v>
      </c>
      <c r="H21" s="61">
        <f>F21/D21*100</f>
        <v>14.495923642871347</v>
      </c>
      <c r="I21" s="26">
        <v>450</v>
      </c>
    </row>
    <row r="22" spans="1:8" s="28" customFormat="1" ht="19.5" customHeight="1" hidden="1">
      <c r="A22" s="41"/>
      <c r="B22" s="55"/>
      <c r="C22" s="55"/>
      <c r="D22" s="55"/>
      <c r="E22" s="55"/>
      <c r="F22" s="55"/>
      <c r="G22" s="55"/>
      <c r="H22" s="17" t="e">
        <f>F22/C22*100</f>
        <v>#DIV/0!</v>
      </c>
    </row>
    <row r="23" spans="1:11" s="29" customFormat="1" ht="24" customHeight="1" hidden="1">
      <c r="A23" s="25"/>
      <c r="B23" s="57"/>
      <c r="C23" s="57"/>
      <c r="D23" s="57"/>
      <c r="E23" s="58"/>
      <c r="F23" s="58"/>
      <c r="G23" s="58"/>
      <c r="H23" s="17" t="e">
        <f>F23/C23*100</f>
        <v>#DIV/0!</v>
      </c>
      <c r="I23" s="34">
        <v>881</v>
      </c>
      <c r="J23" s="27"/>
      <c r="K23" s="38"/>
    </row>
    <row r="24" spans="1:10" s="30" customFormat="1" ht="34.5" customHeight="1">
      <c r="A24" s="16" t="s">
        <v>27</v>
      </c>
      <c r="B24" s="17">
        <f>B26+B29+B30+B31+B32</f>
        <v>1203.9</v>
      </c>
      <c r="C24" s="17">
        <f>C26+C29+C30+C31+C32</f>
        <v>0</v>
      </c>
      <c r="D24" s="17">
        <f>D26+D29+D30+D31+D32</f>
        <v>0</v>
      </c>
      <c r="E24" s="17">
        <f>E26+E29+E30+E31+E32</f>
        <v>979.6999999999999</v>
      </c>
      <c r="F24" s="17">
        <f>F26+F29+F30+F31+F32</f>
        <v>0</v>
      </c>
      <c r="G24" s="17">
        <f>E24/B24*100</f>
        <v>81.37719079657778</v>
      </c>
      <c r="H24" s="17"/>
      <c r="I24" s="30">
        <v>229</v>
      </c>
      <c r="J24" s="31"/>
    </row>
    <row r="25" spans="1:9" s="1" customFormat="1" ht="12.75">
      <c r="A25" s="2" t="s">
        <v>2</v>
      </c>
      <c r="B25" s="52"/>
      <c r="C25" s="52"/>
      <c r="D25" s="52"/>
      <c r="E25" s="52"/>
      <c r="F25" s="52"/>
      <c r="G25" s="58"/>
      <c r="H25" s="58"/>
      <c r="I25" s="19"/>
    </row>
    <row r="26" spans="1:8" s="26" customFormat="1" ht="16.5" customHeight="1">
      <c r="A26" s="4" t="s">
        <v>13</v>
      </c>
      <c r="B26" s="55">
        <v>1037</v>
      </c>
      <c r="C26" s="55"/>
      <c r="D26" s="55"/>
      <c r="E26" s="55">
        <v>978.3</v>
      </c>
      <c r="F26" s="55"/>
      <c r="G26" s="61">
        <f>E26/B26*100</f>
        <v>94.33944069431051</v>
      </c>
      <c r="H26" s="58"/>
    </row>
    <row r="27" spans="1:9" s="26" customFormat="1" ht="15" customHeight="1" hidden="1">
      <c r="A27" s="4" t="s">
        <v>14</v>
      </c>
      <c r="B27" s="59"/>
      <c r="C27" s="59"/>
      <c r="D27" s="59"/>
      <c r="E27" s="59"/>
      <c r="F27" s="59"/>
      <c r="G27" s="61" t="e">
        <f>E27/B27*100</f>
        <v>#DIV/0!</v>
      </c>
      <c r="H27" s="58"/>
      <c r="I27" s="28"/>
    </row>
    <row r="28" spans="1:8" s="26" customFormat="1" ht="12.75" hidden="1">
      <c r="A28" s="4" t="s">
        <v>4</v>
      </c>
      <c r="B28" s="55"/>
      <c r="C28" s="55"/>
      <c r="D28" s="55"/>
      <c r="E28" s="55"/>
      <c r="F28" s="55"/>
      <c r="G28" s="61" t="e">
        <f>E28/B28*100</f>
        <v>#DIV/0!</v>
      </c>
      <c r="H28" s="58"/>
    </row>
    <row r="29" spans="1:8" s="26" customFormat="1" ht="12.75">
      <c r="A29" s="4" t="s">
        <v>3</v>
      </c>
      <c r="B29" s="55">
        <f>37.5+3.9</f>
        <v>41.4</v>
      </c>
      <c r="C29" s="55"/>
      <c r="D29" s="55"/>
      <c r="E29" s="55"/>
      <c r="F29" s="55"/>
      <c r="G29" s="61">
        <f>E29/B29*100</f>
        <v>0</v>
      </c>
      <c r="H29" s="58"/>
    </row>
    <row r="30" spans="1:9" s="26" customFormat="1" ht="16.5" customHeight="1">
      <c r="A30" s="4" t="s">
        <v>15</v>
      </c>
      <c r="B30" s="55">
        <v>125.5</v>
      </c>
      <c r="C30" s="55"/>
      <c r="D30" s="55"/>
      <c r="E30" s="55">
        <v>1.4</v>
      </c>
      <c r="F30" s="55"/>
      <c r="G30" s="61">
        <f>E30/B30*100</f>
        <v>1.1155378486055776</v>
      </c>
      <c r="H30" s="58"/>
      <c r="I30" s="28"/>
    </row>
    <row r="31" spans="1:9" s="26" customFormat="1" ht="24" customHeight="1" hidden="1">
      <c r="A31" s="4" t="s">
        <v>43</v>
      </c>
      <c r="B31" s="55"/>
      <c r="C31" s="55"/>
      <c r="D31" s="55"/>
      <c r="E31" s="55"/>
      <c r="F31" s="55"/>
      <c r="G31" s="61"/>
      <c r="H31" s="58"/>
      <c r="I31" s="26">
        <v>314</v>
      </c>
    </row>
    <row r="32" spans="1:9" s="26" customFormat="1" ht="18" customHeight="1" hidden="1">
      <c r="A32" s="49" t="s">
        <v>57</v>
      </c>
      <c r="B32" s="55"/>
      <c r="C32" s="55"/>
      <c r="D32" s="55"/>
      <c r="E32" s="55"/>
      <c r="F32" s="55"/>
      <c r="G32" s="61"/>
      <c r="H32" s="58"/>
      <c r="I32" s="28"/>
    </row>
    <row r="33" spans="1:9" s="27" customFormat="1" ht="25.5" customHeight="1">
      <c r="A33" s="16" t="s">
        <v>28</v>
      </c>
      <c r="B33" s="17">
        <f>B35+B36+B37</f>
        <v>88710.20000000001</v>
      </c>
      <c r="C33" s="17">
        <f>C35+C36+C37</f>
        <v>86912</v>
      </c>
      <c r="D33" s="17">
        <f>D35+D36+D37</f>
        <v>4821.6</v>
      </c>
      <c r="E33" s="17">
        <f>E35+E36+E37</f>
        <v>599.4</v>
      </c>
      <c r="F33" s="17">
        <f>F35+F36+F37</f>
        <v>599.4</v>
      </c>
      <c r="G33" s="17">
        <f>E33/C33*100</f>
        <v>0.6896631075110456</v>
      </c>
      <c r="H33" s="17">
        <f>F33/C33*100</f>
        <v>0.6896631075110456</v>
      </c>
      <c r="I33" s="31">
        <v>425</v>
      </c>
    </row>
    <row r="34" spans="1:8" ht="13.5" customHeight="1">
      <c r="A34" s="2" t="s">
        <v>2</v>
      </c>
      <c r="B34" s="60"/>
      <c r="C34" s="60"/>
      <c r="D34" s="60"/>
      <c r="E34" s="60"/>
      <c r="F34" s="60"/>
      <c r="G34" s="58"/>
      <c r="H34" s="58"/>
    </row>
    <row r="35" spans="1:8" s="28" customFormat="1" ht="28.5" customHeight="1">
      <c r="A35" s="4" t="s">
        <v>69</v>
      </c>
      <c r="B35" s="55">
        <f>20219.7+1064.2</f>
        <v>21283.9</v>
      </c>
      <c r="C35" s="55">
        <v>20219.7</v>
      </c>
      <c r="D35" s="55"/>
      <c r="E35" s="55"/>
      <c r="F35" s="55"/>
      <c r="G35" s="61">
        <f>E35/C35*100</f>
        <v>0</v>
      </c>
      <c r="H35" s="58"/>
    </row>
    <row r="36" spans="1:8" s="25" customFormat="1" ht="32.25" customHeight="1">
      <c r="A36" s="4" t="s">
        <v>41</v>
      </c>
      <c r="B36" s="57">
        <f>65271.3+734</f>
        <v>66005.3</v>
      </c>
      <c r="C36" s="57">
        <v>65271.3</v>
      </c>
      <c r="D36" s="57">
        <v>4000</v>
      </c>
      <c r="E36" s="61"/>
      <c r="F36" s="61"/>
      <c r="G36" s="61">
        <f>E36/C36*100</f>
        <v>0</v>
      </c>
      <c r="H36" s="58">
        <f>F36/C36*100</f>
        <v>0</v>
      </c>
    </row>
    <row r="37" spans="1:8" s="25" customFormat="1" ht="24" customHeight="1">
      <c r="A37" s="4" t="s">
        <v>65</v>
      </c>
      <c r="B37" s="57">
        <v>1421</v>
      </c>
      <c r="C37" s="57">
        <v>1421</v>
      </c>
      <c r="D37" s="57">
        <v>821.6</v>
      </c>
      <c r="E37" s="61">
        <v>599.4</v>
      </c>
      <c r="F37" s="61">
        <v>599.4</v>
      </c>
      <c r="G37" s="61">
        <f>E37/C37*100</f>
        <v>42.18156228008444</v>
      </c>
      <c r="H37" s="61">
        <f>F37/D37*100</f>
        <v>72.9552093476144</v>
      </c>
    </row>
    <row r="38" spans="1:9" s="31" customFormat="1" ht="12.75">
      <c r="A38" s="16" t="s">
        <v>29</v>
      </c>
      <c r="B38" s="17">
        <f>B43+B42</f>
        <v>211</v>
      </c>
      <c r="C38" s="17">
        <f>C43+C42</f>
        <v>0</v>
      </c>
      <c r="D38" s="17">
        <f>D43+D42</f>
        <v>0</v>
      </c>
      <c r="E38" s="17">
        <f>E43+E42</f>
        <v>66</v>
      </c>
      <c r="F38" s="17">
        <f>F43+F42</f>
        <v>0</v>
      </c>
      <c r="G38" s="17">
        <f>E38/B38*100</f>
        <v>31.27962085308057</v>
      </c>
      <c r="H38" s="17"/>
      <c r="I38" s="31">
        <v>197</v>
      </c>
    </row>
    <row r="39" spans="1:9" s="1" customFormat="1" ht="11.25" customHeight="1">
      <c r="A39" s="2" t="s">
        <v>2</v>
      </c>
      <c r="B39" s="52"/>
      <c r="C39" s="52"/>
      <c r="D39" s="52"/>
      <c r="E39" s="52"/>
      <c r="F39" s="52"/>
      <c r="G39" s="58"/>
      <c r="H39" s="58"/>
      <c r="I39" s="19"/>
    </row>
    <row r="40" spans="1:9" s="26" customFormat="1" ht="17.25" customHeight="1" hidden="1">
      <c r="A40" s="4" t="s">
        <v>13</v>
      </c>
      <c r="B40" s="55"/>
      <c r="C40" s="55"/>
      <c r="D40" s="55"/>
      <c r="E40" s="55"/>
      <c r="F40" s="55"/>
      <c r="G40" s="58" t="e">
        <f>E40/B40*100</f>
        <v>#DIV/0!</v>
      </c>
      <c r="H40" s="58"/>
      <c r="I40" s="28"/>
    </row>
    <row r="41" spans="1:8" s="26" customFormat="1" ht="27.75" customHeight="1" hidden="1">
      <c r="A41" s="4" t="s">
        <v>3</v>
      </c>
      <c r="B41" s="55"/>
      <c r="C41" s="55"/>
      <c r="D41" s="55"/>
      <c r="E41" s="55"/>
      <c r="F41" s="55"/>
      <c r="G41" s="58" t="e">
        <f>E41/B41*100</f>
        <v>#DIV/0!</v>
      </c>
      <c r="H41" s="58"/>
    </row>
    <row r="42" spans="1:9" s="26" customFormat="1" ht="18" customHeight="1" hidden="1">
      <c r="A42" s="4" t="s">
        <v>15</v>
      </c>
      <c r="B42" s="55"/>
      <c r="C42" s="55"/>
      <c r="D42" s="55"/>
      <c r="E42" s="55"/>
      <c r="F42" s="55"/>
      <c r="G42" s="61"/>
      <c r="H42" s="58"/>
      <c r="I42" s="26">
        <v>461</v>
      </c>
    </row>
    <row r="43" spans="1:9" s="27" customFormat="1" ht="31.5" customHeight="1">
      <c r="A43" s="37" t="s">
        <v>38</v>
      </c>
      <c r="B43" s="57">
        <f>145+66</f>
        <v>211</v>
      </c>
      <c r="C43" s="57"/>
      <c r="D43" s="57"/>
      <c r="E43" s="58">
        <v>66</v>
      </c>
      <c r="F43" s="62"/>
      <c r="G43" s="61"/>
      <c r="H43" s="58"/>
      <c r="I43" s="31"/>
    </row>
    <row r="44" spans="1:9" s="28" customFormat="1" ht="24" customHeight="1" hidden="1">
      <c r="A44" s="4" t="s">
        <v>31</v>
      </c>
      <c r="B44" s="55"/>
      <c r="C44" s="55"/>
      <c r="D44" s="55"/>
      <c r="E44" s="59"/>
      <c r="F44" s="59"/>
      <c r="G44" s="59"/>
      <c r="H44" s="17" t="e">
        <f>F44/C44*100</f>
        <v>#DIV/0!</v>
      </c>
      <c r="I44" s="26"/>
    </row>
    <row r="45" spans="1:9" s="31" customFormat="1" ht="26.25" customHeight="1">
      <c r="A45" s="16" t="s">
        <v>30</v>
      </c>
      <c r="B45" s="17">
        <f>B47+B48+B49</f>
        <v>400</v>
      </c>
      <c r="C45" s="17">
        <f>C47+C48+C49</f>
        <v>0</v>
      </c>
      <c r="D45" s="17">
        <f>D47+D48+D49</f>
        <v>0</v>
      </c>
      <c r="E45" s="17">
        <f>E47+E48+E49</f>
        <v>108</v>
      </c>
      <c r="F45" s="17">
        <f>F47+F48+F49</f>
        <v>0</v>
      </c>
      <c r="G45" s="17">
        <f>E45/B45*100</f>
        <v>27</v>
      </c>
      <c r="H45" s="17"/>
      <c r="I45" s="31">
        <v>73</v>
      </c>
    </row>
    <row r="46" spans="1:8" s="1" customFormat="1" ht="12.75">
      <c r="A46" s="7" t="s">
        <v>2</v>
      </c>
      <c r="B46" s="60"/>
      <c r="C46" s="60"/>
      <c r="D46" s="60"/>
      <c r="E46" s="60"/>
      <c r="F46" s="60"/>
      <c r="G46" s="58"/>
      <c r="H46" s="58"/>
    </row>
    <row r="47" spans="1:8" s="26" customFormat="1" ht="15.75" customHeight="1">
      <c r="A47" s="4" t="s">
        <v>13</v>
      </c>
      <c r="B47" s="55">
        <v>341.6</v>
      </c>
      <c r="C47" s="69"/>
      <c r="D47" s="69"/>
      <c r="E47" s="55">
        <v>108</v>
      </c>
      <c r="F47" s="55"/>
      <c r="G47" s="61">
        <f aca="true" t="shared" si="1" ref="G47:G52">E47/B47*100</f>
        <v>31.615925058548005</v>
      </c>
      <c r="H47" s="58"/>
    </row>
    <row r="48" spans="1:8" s="26" customFormat="1" ht="12.75">
      <c r="A48" s="4" t="s">
        <v>3</v>
      </c>
      <c r="B48" s="55">
        <v>10</v>
      </c>
      <c r="C48" s="55"/>
      <c r="D48" s="55"/>
      <c r="E48" s="55"/>
      <c r="F48" s="55"/>
      <c r="G48" s="61">
        <f t="shared" si="1"/>
        <v>0</v>
      </c>
      <c r="H48" s="58"/>
    </row>
    <row r="49" spans="1:9" s="26" customFormat="1" ht="18" customHeight="1">
      <c r="A49" s="4" t="s">
        <v>15</v>
      </c>
      <c r="B49" s="55">
        <v>48.4</v>
      </c>
      <c r="C49" s="55"/>
      <c r="D49" s="55"/>
      <c r="E49" s="55"/>
      <c r="F49" s="55"/>
      <c r="G49" s="61">
        <f t="shared" si="1"/>
        <v>0</v>
      </c>
      <c r="H49" s="58"/>
      <c r="I49" s="26">
        <v>352</v>
      </c>
    </row>
    <row r="50" spans="1:9" s="24" customFormat="1" ht="0.75" customHeight="1" hidden="1">
      <c r="A50" s="15" t="s">
        <v>7</v>
      </c>
      <c r="B50" s="68"/>
      <c r="C50" s="68"/>
      <c r="D50" s="68"/>
      <c r="E50" s="68"/>
      <c r="F50" s="68"/>
      <c r="G50" s="61" t="e">
        <f t="shared" si="1"/>
        <v>#DIV/0!</v>
      </c>
      <c r="H50" s="17" t="e">
        <f>F50/C50*100</f>
        <v>#DIV/0!</v>
      </c>
      <c r="I50" s="11"/>
    </row>
    <row r="51" spans="1:9" s="27" customFormat="1" ht="21.75" customHeight="1" hidden="1">
      <c r="A51" s="9" t="s">
        <v>8</v>
      </c>
      <c r="B51" s="64"/>
      <c r="C51" s="64"/>
      <c r="D51" s="64"/>
      <c r="E51" s="64"/>
      <c r="F51" s="64"/>
      <c r="G51" s="61" t="e">
        <f t="shared" si="1"/>
        <v>#DIV/0!</v>
      </c>
      <c r="H51" s="17" t="e">
        <f>F51/C51*100</f>
        <v>#DIV/0!</v>
      </c>
      <c r="I51" s="31"/>
    </row>
    <row r="52" spans="1:9" s="27" customFormat="1" ht="21" customHeight="1">
      <c r="A52" s="73" t="s">
        <v>58</v>
      </c>
      <c r="B52" s="74">
        <v>139613.5</v>
      </c>
      <c r="C52" s="74">
        <v>139613.5</v>
      </c>
      <c r="D52" s="74">
        <v>103313.5</v>
      </c>
      <c r="E52" s="74">
        <v>11603.5</v>
      </c>
      <c r="F52" s="74">
        <v>11603.5</v>
      </c>
      <c r="G52" s="74">
        <f t="shared" si="1"/>
        <v>8.31115902115483</v>
      </c>
      <c r="H52" s="74">
        <f>F52/D52*100</f>
        <v>11.231349242838546</v>
      </c>
      <c r="I52" s="31"/>
    </row>
    <row r="53" spans="1:9" s="27" customFormat="1" ht="29.25" customHeight="1">
      <c r="A53" s="51" t="s">
        <v>70</v>
      </c>
      <c r="B53" s="58">
        <v>454.6</v>
      </c>
      <c r="C53" s="58">
        <v>454.6</v>
      </c>
      <c r="D53" s="58">
        <v>454.6</v>
      </c>
      <c r="E53" s="58"/>
      <c r="F53" s="58"/>
      <c r="G53" s="58"/>
      <c r="H53" s="58"/>
      <c r="I53" s="31"/>
    </row>
    <row r="54" spans="1:8" s="32" customFormat="1" ht="24" customHeight="1">
      <c r="A54" s="15" t="s">
        <v>42</v>
      </c>
      <c r="B54" s="17">
        <f>B8+B13+B24+B33+B38+B45+B52+B53</f>
        <v>388531.5</v>
      </c>
      <c r="C54" s="17">
        <f>C8+C13+C24+C33+C38+C45+C52+C53</f>
        <v>309347.89999999997</v>
      </c>
      <c r="D54" s="17">
        <f>D8+D13+D24+D33+D38+D45+D52+D53</f>
        <v>117118.70000000001</v>
      </c>
      <c r="E54" s="17">
        <f>E8+E13+E24+E33+E38+E45+E52+E53</f>
        <v>30579.300000000003</v>
      </c>
      <c r="F54" s="17">
        <f>F51+F50+F45+F43+F38+F33+F24+F13+F8+F52</f>
        <v>13296.4</v>
      </c>
      <c r="G54" s="17">
        <f>E54/B54*100</f>
        <v>7.870481543967478</v>
      </c>
      <c r="H54" s="17">
        <f>F54/D54*100</f>
        <v>11.352926560831019</v>
      </c>
    </row>
    <row r="55" spans="1:8" ht="12.75">
      <c r="A55" s="8" t="s">
        <v>2</v>
      </c>
      <c r="B55" s="52"/>
      <c r="C55" s="52"/>
      <c r="D55" s="52"/>
      <c r="E55" s="52"/>
      <c r="F55" s="52"/>
      <c r="G55" s="58"/>
      <c r="H55" s="58"/>
    </row>
    <row r="56" spans="1:9" s="28" customFormat="1" ht="15" customHeight="1">
      <c r="A56" s="4" t="s">
        <v>13</v>
      </c>
      <c r="B56" s="55">
        <f>B15+B26+B47</f>
        <v>9435.1</v>
      </c>
      <c r="C56" s="55">
        <f>C15+C26+C47</f>
        <v>0</v>
      </c>
      <c r="D56" s="55"/>
      <c r="E56" s="55">
        <f>E15+E26+E47</f>
        <v>4350.4</v>
      </c>
      <c r="F56" s="55">
        <f>F15+F26+F47</f>
        <v>0</v>
      </c>
      <c r="G56" s="61">
        <f>E56/B56*100</f>
        <v>46.10867929327723</v>
      </c>
      <c r="H56" s="58"/>
      <c r="I56" s="44" t="e">
        <f>#REF!/1000</f>
        <v>#REF!</v>
      </c>
    </row>
    <row r="57" spans="1:9" s="28" customFormat="1" ht="13.5" customHeight="1" hidden="1">
      <c r="A57" s="4"/>
      <c r="B57" s="55">
        <f>B16+B27</f>
        <v>2.3</v>
      </c>
      <c r="C57" s="55"/>
      <c r="D57" s="55"/>
      <c r="E57" s="55">
        <f>E16+E27</f>
        <v>2.3</v>
      </c>
      <c r="F57" s="55"/>
      <c r="G57" s="61">
        <f aca="true" t="shared" si="2" ref="G57:G64">E57/B57*100</f>
        <v>100</v>
      </c>
      <c r="H57" s="58"/>
      <c r="I57" s="44" t="e">
        <f>#REF!/1000</f>
        <v>#REF!</v>
      </c>
    </row>
    <row r="58" spans="1:9" s="28" customFormat="1" ht="16.5" customHeight="1">
      <c r="A58" s="4" t="s">
        <v>4</v>
      </c>
      <c r="B58" s="55">
        <f>B17</f>
        <v>62754.3</v>
      </c>
      <c r="C58" s="55">
        <f>C17</f>
        <v>0</v>
      </c>
      <c r="D58" s="55"/>
      <c r="E58" s="55">
        <f>E17</f>
        <v>10098.6</v>
      </c>
      <c r="F58" s="55">
        <f>F17</f>
        <v>0</v>
      </c>
      <c r="G58" s="61">
        <f t="shared" si="2"/>
        <v>16.092283716016272</v>
      </c>
      <c r="H58" s="58"/>
      <c r="I58" s="44" t="e">
        <f>#REF!/1000</f>
        <v>#REF!</v>
      </c>
    </row>
    <row r="59" spans="1:9" s="28" customFormat="1" ht="12.75">
      <c r="A59" s="4" t="s">
        <v>3</v>
      </c>
      <c r="B59" s="55">
        <f>B18+B29+B48</f>
        <v>135.9</v>
      </c>
      <c r="C59" s="55">
        <f>C18+C29+C48</f>
        <v>0</v>
      </c>
      <c r="D59" s="55"/>
      <c r="E59" s="55">
        <f>E18+E29+E48</f>
        <v>21.8</v>
      </c>
      <c r="F59" s="55"/>
      <c r="G59" s="61">
        <f t="shared" si="2"/>
        <v>16.04120676968359</v>
      </c>
      <c r="H59" s="58"/>
      <c r="I59" s="44" t="e">
        <f>#REF!/1000</f>
        <v>#REF!</v>
      </c>
    </row>
    <row r="60" spans="1:9" s="28" customFormat="1" ht="16.5" customHeight="1">
      <c r="A60" s="4" t="s">
        <v>40</v>
      </c>
      <c r="B60" s="55">
        <f>B19+B30+B49+B10+B42</f>
        <v>3597.7000000000003</v>
      </c>
      <c r="C60" s="55">
        <f>C19+C30+C49+C10+C42</f>
        <v>0</v>
      </c>
      <c r="D60" s="55"/>
      <c r="E60" s="55">
        <f>E19+E30+E49+E10+E42</f>
        <v>1881.5000000000002</v>
      </c>
      <c r="F60" s="55">
        <f>F19+F30+F49+F10+F42</f>
        <v>0</v>
      </c>
      <c r="G60" s="61">
        <f t="shared" si="2"/>
        <v>52.297301053450816</v>
      </c>
      <c r="H60" s="58"/>
      <c r="I60" s="44" t="e">
        <f>#REF!/1000</f>
        <v>#REF!</v>
      </c>
    </row>
    <row r="61" spans="1:9" s="28" customFormat="1" ht="16.5" customHeight="1">
      <c r="A61" s="4" t="s">
        <v>48</v>
      </c>
      <c r="B61" s="55">
        <f>B35</f>
        <v>21283.9</v>
      </c>
      <c r="C61" s="55">
        <f>C35</f>
        <v>20219.7</v>
      </c>
      <c r="D61" s="55"/>
      <c r="E61" s="55">
        <f>E35</f>
        <v>0</v>
      </c>
      <c r="F61" s="55">
        <f>F35</f>
        <v>0</v>
      </c>
      <c r="G61" s="61">
        <f t="shared" si="2"/>
        <v>0</v>
      </c>
      <c r="H61" s="58"/>
      <c r="I61" s="44"/>
    </row>
    <row r="62" spans="1:8" s="28" customFormat="1" ht="24.75" customHeight="1">
      <c r="A62" s="4" t="s">
        <v>22</v>
      </c>
      <c r="B62" s="55">
        <f>B20+B31+B43+B11</f>
        <v>7015.3</v>
      </c>
      <c r="C62" s="55">
        <f>C20+C31+C43+C11</f>
        <v>5555.2</v>
      </c>
      <c r="D62" s="55">
        <f>D20+D31+D43+D11</f>
        <v>108</v>
      </c>
      <c r="E62" s="55">
        <f>E20+E31+E43+E11</f>
        <v>928.3000000000001</v>
      </c>
      <c r="F62" s="55">
        <f>F20+F31+F43+F11</f>
        <v>0</v>
      </c>
      <c r="G62" s="61">
        <f t="shared" si="2"/>
        <v>13.2325060938235</v>
      </c>
      <c r="H62" s="55">
        <f>G62/D62*100</f>
        <v>12.252320457243982</v>
      </c>
    </row>
    <row r="63" spans="1:8" s="28" customFormat="1" ht="17.25" customHeight="1">
      <c r="A63" s="4" t="s">
        <v>39</v>
      </c>
      <c r="B63" s="55">
        <f>B21+B36+B12</f>
        <v>142817.90000000002</v>
      </c>
      <c r="C63" s="55">
        <f>C21+C36+C12</f>
        <v>142083.90000000002</v>
      </c>
      <c r="D63" s="55">
        <f>D21+D36+D12</f>
        <v>12421</v>
      </c>
      <c r="E63" s="55">
        <f>E21+E36+E12</f>
        <v>1093.5</v>
      </c>
      <c r="F63" s="55">
        <f>F21+F36+F12</f>
        <v>1093.5</v>
      </c>
      <c r="G63" s="61">
        <f t="shared" si="2"/>
        <v>0.7656603268917971</v>
      </c>
      <c r="H63" s="55">
        <f>G63/D63*100</f>
        <v>0.006164240615826399</v>
      </c>
    </row>
    <row r="64" spans="1:9" ht="16.5" customHeight="1">
      <c r="A64" s="70" t="s">
        <v>66</v>
      </c>
      <c r="B64" s="3">
        <f>B37</f>
        <v>1421</v>
      </c>
      <c r="C64" s="3">
        <f>C37</f>
        <v>1421</v>
      </c>
      <c r="D64" s="3">
        <f>D37</f>
        <v>821.6</v>
      </c>
      <c r="E64" s="3">
        <f>E37</f>
        <v>599.4</v>
      </c>
      <c r="F64" s="3">
        <f>F37</f>
        <v>599.4</v>
      </c>
      <c r="G64" s="61">
        <f t="shared" si="2"/>
        <v>42.18156228008444</v>
      </c>
      <c r="H64" s="55">
        <f>G64/D64*100</f>
        <v>5.134075253174834</v>
      </c>
      <c r="I64" s="23"/>
    </row>
  </sheetData>
  <sheetProtection/>
  <mergeCells count="7">
    <mergeCell ref="A2:H2"/>
    <mergeCell ref="A3:H3"/>
    <mergeCell ref="A5:A7"/>
    <mergeCell ref="B5:B7"/>
    <mergeCell ref="C5:D5"/>
    <mergeCell ref="E5:E7"/>
    <mergeCell ref="G5:G7"/>
  </mergeCells>
  <printOptions horizontalCentered="1" verticalCentered="1"/>
  <pageMargins left="0.1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2024-01-09T09:22:56Z</cp:lastPrinted>
  <dcterms:created xsi:type="dcterms:W3CDTF">1996-10-08T23:32:33Z</dcterms:created>
  <dcterms:modified xsi:type="dcterms:W3CDTF">2024-01-17T07:11:45Z</dcterms:modified>
  <cp:category/>
  <cp:version/>
  <cp:contentType/>
  <cp:contentStatus/>
</cp:coreProperties>
</file>