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35" tabRatio="552" activeTab="1"/>
  </bookViews>
  <sheets>
    <sheet name="загальний фонд" sheetId="1" r:id="rId1"/>
    <sheet name="СпецФонд січень - вересень" sheetId="2" r:id="rId2"/>
  </sheets>
  <definedNames>
    <definedName name="_xlnm.Print_Area" localSheetId="0">'загальний фонд'!$A$1:$G$56</definedName>
    <definedName name="_xlnm.Print_Area" localSheetId="1">'СпецФонд січень - вересень'!$A$1:$G$65</definedName>
  </definedNames>
  <calcPr fullCalcOnLoad="1"/>
</workbook>
</file>

<file path=xl/sharedStrings.xml><?xml version="1.0" encoding="utf-8"?>
<sst xmlns="http://schemas.openxmlformats.org/spreadsheetml/2006/main" count="135" uniqueCount="65">
  <si>
    <t>Галузь</t>
  </si>
  <si>
    <t>з них:</t>
  </si>
  <si>
    <t>- оплата комунальних послуг та енергоносіїв</t>
  </si>
  <si>
    <t>- харчування</t>
  </si>
  <si>
    <t>Інші видатки</t>
  </si>
  <si>
    <t>Субвенції, які передаються до державного та міського бюджетів</t>
  </si>
  <si>
    <t>- заробітна плата з нарахуваннями</t>
  </si>
  <si>
    <t>- медикаменти</t>
  </si>
  <si>
    <t>- інші видатки</t>
  </si>
  <si>
    <t>інші</t>
  </si>
  <si>
    <t>-виплата пенсій і допомоги, інші виплати населенню</t>
  </si>
  <si>
    <t>- придбання обладнання довгострокового користування</t>
  </si>
  <si>
    <t>Разом</t>
  </si>
  <si>
    <t>- громадські проекти</t>
  </si>
  <si>
    <t>2730 по здраву</t>
  </si>
  <si>
    <t>в т.ч</t>
  </si>
  <si>
    <t>Результат виконання до річного  плану</t>
  </si>
  <si>
    <t xml:space="preserve">придбання обладнання довгострокового користування </t>
  </si>
  <si>
    <t xml:space="preserve">проведення капітальних ремонтів </t>
  </si>
  <si>
    <t>інші видатки</t>
  </si>
  <si>
    <t>- благоустрій міст, сіл, селищ за рахунок цільового фонду</t>
  </si>
  <si>
    <t xml:space="preserve">капітальний ремонт обєктів житлово-комунального господарства </t>
  </si>
  <si>
    <t>Всього спеціальний  фонд</t>
  </si>
  <si>
    <t xml:space="preserve">- придбання обладнання довгострокового користування </t>
  </si>
  <si>
    <t>інші видатки (крім захищених)</t>
  </si>
  <si>
    <t xml:space="preserve"> з них:</t>
  </si>
  <si>
    <t>придбання житла для дітей сиріт</t>
  </si>
  <si>
    <t>на січень-квітень</t>
  </si>
  <si>
    <t>тис.грн</t>
  </si>
  <si>
    <t>енергоносії</t>
  </si>
  <si>
    <t>благоустрій за рахунок коштів цільового фонду бюджету</t>
  </si>
  <si>
    <t>- продукти харчування</t>
  </si>
  <si>
    <t>інші видатки(крім захищених)</t>
  </si>
  <si>
    <t>Виконано станом на 01.10.2022</t>
  </si>
  <si>
    <t>План  на 2022 рік  (у т.ч.по власних надходженнях кошторисні призначення)</t>
  </si>
  <si>
    <t xml:space="preserve">Бюджетна програма Керівництво і управління Подільською районною в місті Києві державною адміністрацією </t>
  </si>
  <si>
    <t xml:space="preserve">Бюджетні програми по галузі "Освіта" </t>
  </si>
  <si>
    <t xml:space="preserve"> капітальні видатки за рахунок надходжень спеціального фонду бюджету (бюджету розвитку)на 2022 рік</t>
  </si>
  <si>
    <t>Бюджетні програми по галузі "Соціальний захист та соціальне забезпечення"</t>
  </si>
  <si>
    <t>Бюджетні програми по галузі "Житлово-комунальне господарство"</t>
  </si>
  <si>
    <t>Бюджетні програми по галузі "Культура і мистецтво"</t>
  </si>
  <si>
    <t>Бюджетні програми по галузі "Фізична культура і спорт"</t>
  </si>
  <si>
    <t>Бюджетні програми по галузі "Будівництво"</t>
  </si>
  <si>
    <t>Капітальний ремонт на вул. Костянтинівська,21</t>
  </si>
  <si>
    <t>тис. грн.</t>
  </si>
  <si>
    <t>Затверджено розписом на 2022 рік (з урахуванням змін)</t>
  </si>
  <si>
    <t xml:space="preserve"> план на січень-вересень </t>
  </si>
  <si>
    <t>Результат виконання до  плану</t>
  </si>
  <si>
    <t>на рік, %</t>
  </si>
  <si>
    <t>на січень-вересень</t>
  </si>
  <si>
    <t>%</t>
  </si>
  <si>
    <t xml:space="preserve"> тис. грн.</t>
  </si>
  <si>
    <t>зарплата приватні заклади освіти за рахунок субвенції з держбюджету</t>
  </si>
  <si>
    <t>- інші виплати населенню</t>
  </si>
  <si>
    <t xml:space="preserve"> з них: КЕКВ 2210</t>
  </si>
  <si>
    <t>КЕКВ 2240</t>
  </si>
  <si>
    <t xml:space="preserve">- інші видатки </t>
  </si>
  <si>
    <t>-  житлово експлуатаційне  господарство</t>
  </si>
  <si>
    <t>- благоустрій міст, сіл, селищ</t>
  </si>
  <si>
    <t>- оплата комун. та енергоносіїв</t>
  </si>
  <si>
    <t>медикаменти</t>
  </si>
  <si>
    <t>Всього Видатки загального фонду бюджету</t>
  </si>
  <si>
    <t xml:space="preserve">Аналіз використання коштів загального фонду бюджету міста Києва </t>
  </si>
  <si>
    <t>Подільською районною в місті Києві державною адміністрацією  в розрізі газей за січень-вересень 2022 року</t>
  </si>
  <si>
    <t xml:space="preserve">Аналіз використання коштів спеціального фонду бюджету міста Києва 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</si>
</sst>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#,##0.0"/>
    <numFmt numFmtId="207" formatCode="0.000000"/>
    <numFmt numFmtId="208" formatCode="0.00000"/>
    <numFmt numFmtId="209" formatCode="0.000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000000"/>
    <numFmt numFmtId="215" formatCode="0.00000000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9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04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04" fontId="51" fillId="0" borderId="10" xfId="0" applyNumberFormat="1" applyFont="1" applyBorder="1" applyAlignment="1">
      <alignment horizontal="center" vertical="center" wrapText="1"/>
    </xf>
    <xf numFmtId="204" fontId="51" fillId="0" borderId="0" xfId="0" applyNumberFormat="1" applyFont="1" applyAlignment="1">
      <alignment horizontal="center" vertical="center" wrapText="1"/>
    </xf>
    <xf numFmtId="0" fontId="52" fillId="32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204" fontId="51" fillId="3" borderId="0" xfId="0" applyNumberFormat="1" applyFont="1" applyFill="1" applyAlignment="1">
      <alignment horizontal="center" vertical="center" wrapText="1"/>
    </xf>
    <xf numFmtId="2" fontId="51" fillId="0" borderId="0" xfId="0" applyNumberFormat="1" applyFont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left" vertical="center" wrapText="1"/>
    </xf>
    <xf numFmtId="206" fontId="9" fillId="32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06" fontId="54" fillId="0" borderId="10" xfId="0" applyNumberFormat="1" applyFont="1" applyBorder="1" applyAlignment="1">
      <alignment horizontal="center" vertical="center" wrapText="1"/>
    </xf>
    <xf numFmtId="206" fontId="9" fillId="33" borderId="10" xfId="0" applyNumberFormat="1" applyFont="1" applyFill="1" applyBorder="1" applyAlignment="1">
      <alignment horizontal="center" vertical="center" wrapText="1"/>
    </xf>
    <xf numFmtId="206" fontId="7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206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206" fontId="9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206" fontId="55" fillId="33" borderId="10" xfId="0" applyNumberFormat="1" applyFont="1" applyFill="1" applyBorder="1" applyAlignment="1">
      <alignment horizontal="center" vertical="center" wrapText="1"/>
    </xf>
    <xf numFmtId="206" fontId="54" fillId="3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206" fontId="54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206" fontId="54" fillId="0" borderId="0" xfId="0" applyNumberFormat="1" applyFont="1" applyBorder="1" applyAlignment="1">
      <alignment horizontal="center" vertical="center" wrapText="1"/>
    </xf>
    <xf numFmtId="206" fontId="56" fillId="33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206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/>
    </xf>
    <xf numFmtId="206" fontId="7" fillId="34" borderId="0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55" fillId="32" borderId="10" xfId="0" applyNumberFormat="1" applyFont="1" applyFill="1" applyBorder="1" applyAlignment="1">
      <alignment horizontal="center" vertical="center" wrapText="1"/>
    </xf>
    <xf numFmtId="4" fontId="55" fillId="3" borderId="10" xfId="0" applyNumberFormat="1" applyFont="1" applyFill="1" applyBorder="1" applyAlignment="1">
      <alignment horizontal="center" vertical="center" wrapText="1"/>
    </xf>
    <xf numFmtId="4" fontId="9" fillId="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42" applyFont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85" zoomScaleSheetLayoutView="85" zoomScalePageLayoutView="0" workbookViewId="0" topLeftCell="A1">
      <selection activeCell="B10" sqref="B10"/>
    </sheetView>
  </sheetViews>
  <sheetFormatPr defaultColWidth="9.140625" defaultRowHeight="12.75"/>
  <cols>
    <col min="1" max="1" width="42.7109375" style="23" customWidth="1"/>
    <col min="2" max="2" width="22.57421875" style="23" customWidth="1"/>
    <col min="3" max="3" width="20.7109375" style="23" customWidth="1"/>
    <col min="4" max="4" width="18.7109375" style="23" customWidth="1"/>
    <col min="5" max="6" width="20.140625" style="23" customWidth="1"/>
    <col min="7" max="7" width="21.57421875" style="23" customWidth="1"/>
    <col min="8" max="16384" width="9.140625" style="23" customWidth="1"/>
  </cols>
  <sheetData>
    <row r="1" spans="1:7" ht="18.75">
      <c r="A1" s="21"/>
      <c r="B1" s="22"/>
      <c r="C1" s="22"/>
      <c r="D1" s="77"/>
      <c r="E1" s="77"/>
      <c r="F1" s="77"/>
      <c r="G1" s="77"/>
    </row>
    <row r="2" spans="1:7" ht="18.75">
      <c r="A2" s="78" t="s">
        <v>62</v>
      </c>
      <c r="B2" s="78"/>
      <c r="C2" s="78"/>
      <c r="D2" s="78"/>
      <c r="E2" s="78"/>
      <c r="F2" s="78"/>
      <c r="G2" s="78"/>
    </row>
    <row r="3" spans="1:7" ht="18.75">
      <c r="A3" s="78" t="s">
        <v>63</v>
      </c>
      <c r="B3" s="78"/>
      <c r="C3" s="78"/>
      <c r="D3" s="78"/>
      <c r="E3" s="78"/>
      <c r="F3" s="78"/>
      <c r="G3" s="78"/>
    </row>
    <row r="4" spans="1:7" ht="18.75">
      <c r="A4" s="21"/>
      <c r="B4" s="22"/>
      <c r="C4" s="22"/>
      <c r="D4" s="22"/>
      <c r="E4" s="22"/>
      <c r="F4" s="22"/>
      <c r="G4" s="25" t="s">
        <v>44</v>
      </c>
    </row>
    <row r="5" spans="1:7" ht="18.75">
      <c r="A5" s="79" t="s">
        <v>0</v>
      </c>
      <c r="B5" s="79" t="s">
        <v>45</v>
      </c>
      <c r="C5" s="76" t="s">
        <v>46</v>
      </c>
      <c r="D5" s="79" t="s">
        <v>33</v>
      </c>
      <c r="E5" s="84" t="s">
        <v>47</v>
      </c>
      <c r="F5" s="85"/>
      <c r="G5" s="86"/>
    </row>
    <row r="6" spans="1:7" ht="18.75">
      <c r="A6" s="80"/>
      <c r="B6" s="82"/>
      <c r="C6" s="76"/>
      <c r="D6" s="80"/>
      <c r="E6" s="79" t="s">
        <v>48</v>
      </c>
      <c r="F6" s="76" t="s">
        <v>49</v>
      </c>
      <c r="G6" s="76"/>
    </row>
    <row r="7" spans="1:7" ht="18.75">
      <c r="A7" s="81"/>
      <c r="B7" s="83"/>
      <c r="C7" s="76"/>
      <c r="D7" s="81"/>
      <c r="E7" s="81"/>
      <c r="F7" s="26" t="s">
        <v>50</v>
      </c>
      <c r="G7" s="26" t="s">
        <v>51</v>
      </c>
    </row>
    <row r="8" spans="1:7" ht="79.5" customHeight="1">
      <c r="A8" s="28" t="s">
        <v>35</v>
      </c>
      <c r="B8" s="29">
        <f>B10+B11+B12</f>
        <v>103557.79999999999</v>
      </c>
      <c r="C8" s="29">
        <f>C10+C11+C12</f>
        <v>65832.59999999999</v>
      </c>
      <c r="D8" s="29">
        <f>D10+D11+D12</f>
        <v>61351</v>
      </c>
      <c r="E8" s="29">
        <f>D8/B8*100</f>
        <v>59.24324386960712</v>
      </c>
      <c r="F8" s="29">
        <f>D8/C8*100</f>
        <v>93.19243049795999</v>
      </c>
      <c r="G8" s="29">
        <f>D8-C8</f>
        <v>-4481.599999999991</v>
      </c>
    </row>
    <row r="9" spans="1:7" ht="18.75">
      <c r="A9" s="30" t="s">
        <v>1</v>
      </c>
      <c r="B9" s="31"/>
      <c r="C9" s="31"/>
      <c r="D9" s="31"/>
      <c r="E9" s="32"/>
      <c r="F9" s="32"/>
      <c r="G9" s="33"/>
    </row>
    <row r="10" spans="1:7" ht="36.75" customHeight="1">
      <c r="A10" s="30" t="s">
        <v>6</v>
      </c>
      <c r="B10" s="39">
        <v>96609.2</v>
      </c>
      <c r="C10" s="39">
        <v>62121.5</v>
      </c>
      <c r="D10" s="39">
        <v>58637</v>
      </c>
      <c r="E10" s="33">
        <f>D10/B10*100</f>
        <v>60.6950476766188</v>
      </c>
      <c r="F10" s="33">
        <f>D10/C10*100</f>
        <v>94.39083087175938</v>
      </c>
      <c r="G10" s="33">
        <f>D10-C10</f>
        <v>-3484.5</v>
      </c>
    </row>
    <row r="11" spans="1:7" ht="37.5" customHeight="1">
      <c r="A11" s="30" t="s">
        <v>2</v>
      </c>
      <c r="B11" s="39">
        <v>2540.9</v>
      </c>
      <c r="C11" s="39">
        <v>1912.2</v>
      </c>
      <c r="D11" s="39">
        <v>1231.2</v>
      </c>
      <c r="E11" s="33">
        <f>D11/B11*100</f>
        <v>48.455271754102874</v>
      </c>
      <c r="F11" s="33">
        <f>D11/C11*100</f>
        <v>64.38657044242234</v>
      </c>
      <c r="G11" s="33">
        <f>D11-C11</f>
        <v>-681</v>
      </c>
    </row>
    <row r="12" spans="1:7" ht="18.75">
      <c r="A12" s="30" t="s">
        <v>8</v>
      </c>
      <c r="B12" s="39">
        <v>4407.7</v>
      </c>
      <c r="C12" s="39">
        <v>1798.9</v>
      </c>
      <c r="D12" s="39">
        <v>1482.8</v>
      </c>
      <c r="E12" s="33">
        <f>D12/B12*100</f>
        <v>33.64112802595458</v>
      </c>
      <c r="F12" s="33">
        <f>D12/C12*100</f>
        <v>82.42815053643892</v>
      </c>
      <c r="G12" s="33">
        <f>D12-C12</f>
        <v>-316.10000000000014</v>
      </c>
    </row>
    <row r="13" spans="1:7" ht="37.5">
      <c r="A13" s="28" t="s">
        <v>36</v>
      </c>
      <c r="B13" s="29">
        <v>1554466.2</v>
      </c>
      <c r="C13" s="29">
        <v>945734.7</v>
      </c>
      <c r="D13" s="29">
        <v>846793.6</v>
      </c>
      <c r="E13" s="29">
        <f>D13/B13*100</f>
        <v>54.4748801871665</v>
      </c>
      <c r="F13" s="29">
        <f>D13/C13*100</f>
        <v>89.53817598106531</v>
      </c>
      <c r="G13" s="29">
        <f>D13-C13</f>
        <v>-98941.09999999998</v>
      </c>
    </row>
    <row r="14" spans="1:7" ht="18.75">
      <c r="A14" s="30" t="s">
        <v>1</v>
      </c>
      <c r="B14" s="31"/>
      <c r="C14" s="31"/>
      <c r="D14" s="31"/>
      <c r="E14" s="32"/>
      <c r="F14" s="32"/>
      <c r="G14" s="33"/>
    </row>
    <row r="15" spans="1:7" ht="18.75">
      <c r="A15" s="30" t="s">
        <v>6</v>
      </c>
      <c r="B15" s="39">
        <v>1264242.7</v>
      </c>
      <c r="C15" s="39">
        <v>804402.6</v>
      </c>
      <c r="D15" s="39">
        <v>765334.1</v>
      </c>
      <c r="E15" s="33">
        <f aca="true" t="shared" si="0" ref="E15:E21">D15/B15*100</f>
        <v>60.5369601896851</v>
      </c>
      <c r="F15" s="33">
        <f aca="true" t="shared" si="1" ref="F15:F21">D15/C15*100</f>
        <v>95.14316587241265</v>
      </c>
      <c r="G15" s="33">
        <f aca="true" t="shared" si="2" ref="G15:G21">D15-C15</f>
        <v>-39068.5</v>
      </c>
    </row>
    <row r="16" spans="1:7" ht="56.25">
      <c r="A16" s="30" t="s">
        <v>52</v>
      </c>
      <c r="B16" s="39">
        <v>18033.9</v>
      </c>
      <c r="C16" s="39">
        <v>13525.3</v>
      </c>
      <c r="D16" s="39">
        <v>11969</v>
      </c>
      <c r="E16" s="33">
        <f t="shared" si="0"/>
        <v>66.36944864948791</v>
      </c>
      <c r="F16" s="33">
        <f t="shared" si="1"/>
        <v>88.49341604252771</v>
      </c>
      <c r="G16" s="33">
        <f t="shared" si="2"/>
        <v>-1556.2999999999993</v>
      </c>
    </row>
    <row r="17" spans="1:7" ht="18.75">
      <c r="A17" s="30" t="s">
        <v>7</v>
      </c>
      <c r="B17" s="39">
        <v>1337.5</v>
      </c>
      <c r="C17" s="39">
        <v>1329.1</v>
      </c>
      <c r="D17" s="39">
        <v>236.1</v>
      </c>
      <c r="E17" s="33">
        <f t="shared" si="0"/>
        <v>17.65233644859813</v>
      </c>
      <c r="F17" s="33">
        <f t="shared" si="1"/>
        <v>17.763900383718305</v>
      </c>
      <c r="G17" s="33">
        <f t="shared" si="2"/>
        <v>-1093</v>
      </c>
    </row>
    <row r="18" spans="1:7" ht="18.75">
      <c r="A18" s="30" t="s">
        <v>31</v>
      </c>
      <c r="B18" s="39">
        <v>29787.4</v>
      </c>
      <c r="C18" s="39">
        <v>11351.7</v>
      </c>
      <c r="D18" s="39">
        <v>4873.7</v>
      </c>
      <c r="E18" s="33">
        <f t="shared" si="0"/>
        <v>16.361615985282366</v>
      </c>
      <c r="F18" s="33">
        <f t="shared" si="1"/>
        <v>42.933657513852545</v>
      </c>
      <c r="G18" s="33">
        <f t="shared" si="2"/>
        <v>-6478.000000000001</v>
      </c>
    </row>
    <row r="19" spans="1:7" ht="37.5">
      <c r="A19" s="30" t="s">
        <v>2</v>
      </c>
      <c r="B19" s="39">
        <v>126219</v>
      </c>
      <c r="C19" s="39">
        <v>97247.3</v>
      </c>
      <c r="D19" s="40">
        <v>55862.2</v>
      </c>
      <c r="E19" s="33">
        <f t="shared" si="0"/>
        <v>44.25815447753508</v>
      </c>
      <c r="F19" s="33">
        <f t="shared" si="1"/>
        <v>57.44344573062696</v>
      </c>
      <c r="G19" s="33">
        <f t="shared" si="2"/>
        <v>-41385.100000000006</v>
      </c>
    </row>
    <row r="20" spans="1:7" ht="18.75">
      <c r="A20" s="30" t="s">
        <v>53</v>
      </c>
      <c r="B20" s="39">
        <v>54.3</v>
      </c>
      <c r="C20" s="39">
        <v>32.6</v>
      </c>
      <c r="D20" s="39">
        <v>12.7</v>
      </c>
      <c r="E20" s="33">
        <f t="shared" si="0"/>
        <v>23.388581952117864</v>
      </c>
      <c r="F20" s="33">
        <f t="shared" si="1"/>
        <v>38.95705521472392</v>
      </c>
      <c r="G20" s="33">
        <f t="shared" si="2"/>
        <v>-19.900000000000002</v>
      </c>
    </row>
    <row r="21" spans="1:7" ht="18.75">
      <c r="A21" s="30" t="s">
        <v>8</v>
      </c>
      <c r="B21" s="39">
        <f>B13-B15-B17-B18-B19-B20-B24-B16</f>
        <v>114791.40000000002</v>
      </c>
      <c r="C21" s="39">
        <f>C13-C15-C17-C18-C19-C20-C24-C16</f>
        <v>17846.099999999973</v>
      </c>
      <c r="D21" s="39">
        <f>D13-D15-D17-D18-D19-D20-D24-D16</f>
        <v>8505.8</v>
      </c>
      <c r="E21" s="33">
        <f t="shared" si="0"/>
        <v>7.409788538165748</v>
      </c>
      <c r="F21" s="33">
        <f t="shared" si="1"/>
        <v>47.66195415244795</v>
      </c>
      <c r="G21" s="33">
        <f t="shared" si="2"/>
        <v>-9340.299999999974</v>
      </c>
    </row>
    <row r="22" spans="1:7" ht="18.75">
      <c r="A22" s="48" t="s">
        <v>54</v>
      </c>
      <c r="B22" s="39">
        <v>61429.3</v>
      </c>
      <c r="C22" s="39">
        <v>4852.8</v>
      </c>
      <c r="D22" s="39">
        <v>1166.4</v>
      </c>
      <c r="E22" s="33">
        <f>D22/B22*100</f>
        <v>1.8987681774006868</v>
      </c>
      <c r="F22" s="33">
        <f>D22/C22*100</f>
        <v>24.03560830860534</v>
      </c>
      <c r="G22" s="33">
        <f>D22-C22</f>
        <v>-3686.4</v>
      </c>
    </row>
    <row r="23" spans="1:7" ht="18.75">
      <c r="A23" s="48" t="s">
        <v>55</v>
      </c>
      <c r="B23" s="39">
        <v>53186.9</v>
      </c>
      <c r="C23" s="39">
        <v>12992.8</v>
      </c>
      <c r="D23" s="39">
        <v>7339.4</v>
      </c>
      <c r="E23" s="33">
        <f>D23/B23*100</f>
        <v>13.79926260037716</v>
      </c>
      <c r="F23" s="33">
        <f>D23/C23*100</f>
        <v>56.488208854134605</v>
      </c>
      <c r="G23" s="33">
        <f>D23-C23</f>
        <v>-5653.4</v>
      </c>
    </row>
    <row r="24" spans="1:7" ht="18.75">
      <c r="A24" s="37"/>
      <c r="B24" s="40"/>
      <c r="C24" s="38"/>
      <c r="D24" s="38"/>
      <c r="E24" s="33"/>
      <c r="F24" s="38"/>
      <c r="G24" s="38"/>
    </row>
    <row r="25" spans="1:7" ht="56.25">
      <c r="A25" s="28" t="s">
        <v>38</v>
      </c>
      <c r="B25" s="29">
        <v>35977.2</v>
      </c>
      <c r="C25" s="29">
        <v>22454.5</v>
      </c>
      <c r="D25" s="29">
        <v>17722.3</v>
      </c>
      <c r="E25" s="29">
        <f>D25/B25*100</f>
        <v>49.2598089901382</v>
      </c>
      <c r="F25" s="29">
        <f>D25/C25*100</f>
        <v>78.92538244004542</v>
      </c>
      <c r="G25" s="29">
        <f>D25-C25</f>
        <v>-4732.200000000001</v>
      </c>
    </row>
    <row r="26" spans="1:7" ht="18.75">
      <c r="A26" s="30" t="s">
        <v>1</v>
      </c>
      <c r="B26" s="31"/>
      <c r="C26" s="31"/>
      <c r="D26" s="31"/>
      <c r="E26" s="32"/>
      <c r="F26" s="32"/>
      <c r="G26" s="33"/>
    </row>
    <row r="27" spans="1:7" ht="18.75">
      <c r="A27" s="30" t="s">
        <v>6</v>
      </c>
      <c r="B27" s="39">
        <v>25403.3</v>
      </c>
      <c r="C27" s="39">
        <v>15751.8</v>
      </c>
      <c r="D27" s="39">
        <v>13714.7</v>
      </c>
      <c r="E27" s="33">
        <f>D27/B27*100</f>
        <v>53.98786771797366</v>
      </c>
      <c r="F27" s="33">
        <f>D27/C27*100</f>
        <v>87.06750974491804</v>
      </c>
      <c r="G27" s="33">
        <f>D27-C27</f>
        <v>-2037.0999999999985</v>
      </c>
    </row>
    <row r="28" spans="1:7" ht="18.75">
      <c r="A28" s="30" t="s">
        <v>7</v>
      </c>
      <c r="B28" s="31"/>
      <c r="C28" s="31"/>
      <c r="D28" s="31"/>
      <c r="E28" s="33"/>
      <c r="F28" s="33"/>
      <c r="G28" s="33"/>
    </row>
    <row r="29" spans="1:7" ht="37.5">
      <c r="A29" s="30" t="s">
        <v>2</v>
      </c>
      <c r="B29" s="39">
        <v>2077.5</v>
      </c>
      <c r="C29" s="39">
        <v>1429.2</v>
      </c>
      <c r="D29" s="39">
        <v>844.1</v>
      </c>
      <c r="E29" s="33">
        <f aca="true" t="shared" si="3" ref="E29:E35">D29/B29*100</f>
        <v>40.63056558363417</v>
      </c>
      <c r="F29" s="33">
        <f>D29/C29*100</f>
        <v>59.06101315421215</v>
      </c>
      <c r="G29" s="33">
        <f>D29-C29</f>
        <v>-585.1</v>
      </c>
    </row>
    <row r="30" spans="1:7" ht="18.75">
      <c r="A30" s="30" t="s">
        <v>53</v>
      </c>
      <c r="B30" s="39">
        <v>4320.8</v>
      </c>
      <c r="C30" s="39">
        <v>3600</v>
      </c>
      <c r="D30" s="40">
        <v>2890.3</v>
      </c>
      <c r="E30" s="33">
        <f t="shared" si="3"/>
        <v>66.89270505461951</v>
      </c>
      <c r="F30" s="33">
        <f>D30/C30*100</f>
        <v>80.28611111111111</v>
      </c>
      <c r="G30" s="33">
        <f>D30-C30</f>
        <v>-709.6999999999998</v>
      </c>
    </row>
    <row r="31" spans="1:7" ht="18.75">
      <c r="A31" s="30" t="s">
        <v>56</v>
      </c>
      <c r="B31" s="39">
        <f>B25-B27-B28-B29-B30-B32</f>
        <v>4175.599999999998</v>
      </c>
      <c r="C31" s="39">
        <f>C25-C27-C28-C29-C30-C32</f>
        <v>1673.500000000001</v>
      </c>
      <c r="D31" s="39">
        <f>D25-D27-D28-D29-D30-D32</f>
        <v>273.19999999999845</v>
      </c>
      <c r="E31" s="33">
        <f t="shared" si="3"/>
        <v>6.542772296196921</v>
      </c>
      <c r="F31" s="33">
        <f>D31/C31*100</f>
        <v>16.325067224379943</v>
      </c>
      <c r="G31" s="33">
        <f>D31-C31</f>
        <v>-1400.3000000000025</v>
      </c>
    </row>
    <row r="32" spans="1:7" ht="18.75">
      <c r="A32" s="30" t="s">
        <v>13</v>
      </c>
      <c r="B32" s="39"/>
      <c r="C32" s="39"/>
      <c r="D32" s="39"/>
      <c r="E32" s="33"/>
      <c r="F32" s="33"/>
      <c r="G32" s="33">
        <f>D32-C32</f>
        <v>0</v>
      </c>
    </row>
    <row r="33" spans="1:7" ht="56.25">
      <c r="A33" s="28" t="s">
        <v>39</v>
      </c>
      <c r="B33" s="29">
        <f>B35+B36+B37</f>
        <v>15072.199999999999</v>
      </c>
      <c r="C33" s="29">
        <f>C35+C36</f>
        <v>14597.199999999999</v>
      </c>
      <c r="D33" s="29">
        <f>D35+D36</f>
        <v>14547.199999999999</v>
      </c>
      <c r="E33" s="29">
        <f t="shared" si="3"/>
        <v>96.51676596648133</v>
      </c>
      <c r="F33" s="29">
        <f>D33/C33*100</f>
        <v>99.6574685556134</v>
      </c>
      <c r="G33" s="29">
        <f>D33-C33</f>
        <v>-50</v>
      </c>
    </row>
    <row r="34" spans="1:7" ht="18.75">
      <c r="A34" s="30" t="s">
        <v>1</v>
      </c>
      <c r="B34" s="39"/>
      <c r="C34" s="39"/>
      <c r="D34" s="31"/>
      <c r="E34" s="35"/>
      <c r="F34" s="32"/>
      <c r="G34" s="33"/>
    </row>
    <row r="35" spans="1:7" ht="37.5">
      <c r="A35" s="30" t="s">
        <v>57</v>
      </c>
      <c r="B35" s="39">
        <v>1245.3</v>
      </c>
      <c r="C35" s="39">
        <v>1245.3</v>
      </c>
      <c r="D35" s="39">
        <v>1245.3</v>
      </c>
      <c r="E35" s="33">
        <f t="shared" si="3"/>
        <v>100</v>
      </c>
      <c r="F35" s="33">
        <f>D35/C35*100</f>
        <v>100</v>
      </c>
      <c r="G35" s="33">
        <f>D35-C35</f>
        <v>0</v>
      </c>
    </row>
    <row r="36" spans="1:7" ht="18.75">
      <c r="A36" s="30" t="s">
        <v>58</v>
      </c>
      <c r="B36" s="39">
        <v>13826.9</v>
      </c>
      <c r="C36" s="39">
        <v>13351.9</v>
      </c>
      <c r="D36" s="39">
        <v>13301.9</v>
      </c>
      <c r="E36" s="33">
        <f>D36/B36*100</f>
        <v>96.20305346823945</v>
      </c>
      <c r="F36" s="33">
        <f>D36/C36*100</f>
        <v>99.62552146136505</v>
      </c>
      <c r="G36" s="33">
        <f>D36-C36</f>
        <v>-50</v>
      </c>
    </row>
    <row r="37" spans="1:7" ht="18.75">
      <c r="A37" s="30" t="s">
        <v>13</v>
      </c>
      <c r="B37" s="40"/>
      <c r="C37" s="40"/>
      <c r="D37" s="40"/>
      <c r="E37" s="35"/>
      <c r="F37" s="35"/>
      <c r="G37" s="35"/>
    </row>
    <row r="38" spans="1:7" ht="37.5">
      <c r="A38" s="28" t="s">
        <v>40</v>
      </c>
      <c r="B38" s="29">
        <v>24128.4</v>
      </c>
      <c r="C38" s="29">
        <v>12400.8</v>
      </c>
      <c r="D38" s="29">
        <v>11674.7</v>
      </c>
      <c r="E38" s="29">
        <f>D38/B38*100</f>
        <v>48.38571973276305</v>
      </c>
      <c r="F38" s="29">
        <f>D38/C38*100</f>
        <v>94.14473259789692</v>
      </c>
      <c r="G38" s="29">
        <f>D38-C38</f>
        <v>-726.0999999999985</v>
      </c>
    </row>
    <row r="39" spans="1:7" ht="18.75">
      <c r="A39" s="30" t="s">
        <v>1</v>
      </c>
      <c r="B39" s="31"/>
      <c r="C39" s="31"/>
      <c r="D39" s="31"/>
      <c r="E39" s="32"/>
      <c r="F39" s="32"/>
      <c r="G39" s="33"/>
    </row>
    <row r="40" spans="1:7" ht="18.75">
      <c r="A40" s="30" t="s">
        <v>6</v>
      </c>
      <c r="B40" s="39">
        <v>19836.4</v>
      </c>
      <c r="C40" s="39">
        <v>10828.8</v>
      </c>
      <c r="D40" s="39">
        <v>10600</v>
      </c>
      <c r="E40" s="33">
        <f>D40/B40*100</f>
        <v>53.43711560565425</v>
      </c>
      <c r="F40" s="33">
        <f>D40/C40*100</f>
        <v>97.8871158392435</v>
      </c>
      <c r="G40" s="33">
        <f>D40-C40</f>
        <v>-228.79999999999927</v>
      </c>
    </row>
    <row r="41" spans="1:7" ht="18.75">
      <c r="A41" s="30" t="s">
        <v>59</v>
      </c>
      <c r="B41" s="39">
        <v>1558.3</v>
      </c>
      <c r="C41" s="39">
        <v>1073.7</v>
      </c>
      <c r="D41" s="39">
        <v>692.3</v>
      </c>
      <c r="E41" s="33">
        <f>D41/B41*100</f>
        <v>44.426618751203236</v>
      </c>
      <c r="F41" s="33">
        <f>D41/C41*100</f>
        <v>64.47797336313681</v>
      </c>
      <c r="G41" s="33">
        <f>D41-C41</f>
        <v>-381.4000000000001</v>
      </c>
    </row>
    <row r="42" spans="1:7" ht="18.75">
      <c r="A42" s="30" t="s">
        <v>8</v>
      </c>
      <c r="B42" s="39">
        <f>B38-B40-B41</f>
        <v>2733.7</v>
      </c>
      <c r="C42" s="39">
        <f>C38-C40-C41</f>
        <v>498.29999999999995</v>
      </c>
      <c r="D42" s="39">
        <f>D38-D40-D41</f>
        <v>382.4000000000008</v>
      </c>
      <c r="E42" s="33">
        <f>D42/B42*100</f>
        <v>13.988367414127403</v>
      </c>
      <c r="F42" s="33">
        <f>D42/C42*100</f>
        <v>76.74091912502524</v>
      </c>
      <c r="G42" s="33">
        <f>D42-C42</f>
        <v>-115.89999999999918</v>
      </c>
    </row>
    <row r="43" spans="1:7" ht="37.5">
      <c r="A43" s="28" t="s">
        <v>41</v>
      </c>
      <c r="B43" s="29">
        <v>13990.5</v>
      </c>
      <c r="C43" s="29">
        <v>5997.2</v>
      </c>
      <c r="D43" s="29">
        <v>5657.3</v>
      </c>
      <c r="E43" s="29">
        <f>D43/B43*100</f>
        <v>40.43672492048176</v>
      </c>
      <c r="F43" s="29">
        <f>D43/C43*100</f>
        <v>94.33235509904623</v>
      </c>
      <c r="G43" s="29">
        <f>D43-C43</f>
        <v>-339.89999999999964</v>
      </c>
    </row>
    <row r="44" spans="1:7" ht="18.75">
      <c r="A44" s="41" t="s">
        <v>1</v>
      </c>
      <c r="B44" s="39"/>
      <c r="C44" s="39"/>
      <c r="D44" s="31"/>
      <c r="E44" s="32"/>
      <c r="F44" s="42"/>
      <c r="G44" s="43"/>
    </row>
    <row r="45" spans="1:7" ht="18.75">
      <c r="A45" s="30" t="s">
        <v>6</v>
      </c>
      <c r="B45" s="39">
        <v>10242.8</v>
      </c>
      <c r="C45" s="39">
        <v>5200.6</v>
      </c>
      <c r="D45" s="39">
        <v>5181.4</v>
      </c>
      <c r="E45" s="33">
        <f>D45/B45*100</f>
        <v>50.585777326512286</v>
      </c>
      <c r="F45" s="33">
        <f>D45/C45*100</f>
        <v>99.63081182940428</v>
      </c>
      <c r="G45" s="33">
        <f>D45-C45</f>
        <v>-19.200000000000728</v>
      </c>
    </row>
    <row r="46" spans="1:7" ht="18.75">
      <c r="A46" s="30" t="s">
        <v>60</v>
      </c>
      <c r="B46" s="39">
        <v>4.9</v>
      </c>
      <c r="C46" s="39">
        <v>4.9</v>
      </c>
      <c r="D46" s="39"/>
      <c r="E46" s="33"/>
      <c r="F46" s="33"/>
      <c r="G46" s="33"/>
    </row>
    <row r="47" spans="1:7" ht="18.75">
      <c r="A47" s="30" t="s">
        <v>59</v>
      </c>
      <c r="B47" s="39">
        <v>722.7</v>
      </c>
      <c r="C47" s="39">
        <v>476.9</v>
      </c>
      <c r="D47" s="39">
        <v>278.2</v>
      </c>
      <c r="E47" s="33">
        <f>D47/B47*100</f>
        <v>38.49453438494534</v>
      </c>
      <c r="F47" s="33">
        <f>D47/C47*100</f>
        <v>58.33508072971273</v>
      </c>
      <c r="G47" s="33">
        <f>D47-C47</f>
        <v>-198.7</v>
      </c>
    </row>
    <row r="48" spans="1:7" ht="18.75">
      <c r="A48" s="30" t="s">
        <v>8</v>
      </c>
      <c r="B48" s="39">
        <f>B43-B45-B47-B46</f>
        <v>3020.100000000001</v>
      </c>
      <c r="C48" s="39">
        <f>C43-C45-C47-C46</f>
        <v>314.7999999999995</v>
      </c>
      <c r="D48" s="39">
        <f>D43-D45-D47-D46</f>
        <v>197.70000000000056</v>
      </c>
      <c r="E48" s="33">
        <f>D48/B48*100</f>
        <v>6.546140856263054</v>
      </c>
      <c r="F48" s="33">
        <f>D48/C48*100</f>
        <v>62.80177890724297</v>
      </c>
      <c r="G48" s="33">
        <f>D48-C48</f>
        <v>-117.09999999999894</v>
      </c>
    </row>
    <row r="49" spans="1:7" ht="37.5">
      <c r="A49" s="45" t="s">
        <v>61</v>
      </c>
      <c r="B49" s="29">
        <f>B43+B38+B33+B25+B13+B8</f>
        <v>1747192.3</v>
      </c>
      <c r="C49" s="29">
        <f>C43+C38+C33+C25+C13+C8</f>
        <v>1067017</v>
      </c>
      <c r="D49" s="29">
        <f>D43+D38+D33+D25+D13+D8</f>
        <v>957746.1</v>
      </c>
      <c r="E49" s="29">
        <v>54.8</v>
      </c>
      <c r="F49" s="29">
        <v>89.8</v>
      </c>
      <c r="G49" s="29">
        <f>G43+G38+G33+G25+G13+G8</f>
        <v>-109270.89999999997</v>
      </c>
    </row>
    <row r="50" spans="1:7" ht="18.75">
      <c r="A50" s="46" t="s">
        <v>1</v>
      </c>
      <c r="B50" s="31"/>
      <c r="C50" s="31"/>
      <c r="D50" s="31"/>
      <c r="E50" s="32"/>
      <c r="F50" s="42"/>
      <c r="G50" s="43"/>
    </row>
    <row r="51" spans="1:7" ht="18.75">
      <c r="A51" s="30" t="s">
        <v>6</v>
      </c>
      <c r="B51" s="39">
        <f>B10+B15+B27+B40+B45</f>
        <v>1416334.4</v>
      </c>
      <c r="C51" s="39">
        <f>C10+C15+C27+C40+C45</f>
        <v>898305.3</v>
      </c>
      <c r="D51" s="39">
        <f>D10+D15+D27+D40+D45</f>
        <v>853467.2</v>
      </c>
      <c r="E51" s="33">
        <f aca="true" t="shared" si="4" ref="E51:E56">D51/B51*100</f>
        <v>60.25887671724982</v>
      </c>
      <c r="F51" s="33">
        <f aca="true" t="shared" si="5" ref="F51:F56">D51/C51*100</f>
        <v>95.00859006397934</v>
      </c>
      <c r="G51" s="33">
        <f aca="true" t="shared" si="6" ref="G51:G56">D51-C51</f>
        <v>-44838.10000000009</v>
      </c>
    </row>
    <row r="52" spans="1:7" ht="18.75">
      <c r="A52" s="30" t="s">
        <v>7</v>
      </c>
      <c r="B52" s="39">
        <f>B17+B28+B46</f>
        <v>1342.4</v>
      </c>
      <c r="C52" s="39">
        <f>C17+C28+C46</f>
        <v>1334</v>
      </c>
      <c r="D52" s="39">
        <f>D17+D28+D46</f>
        <v>236.1</v>
      </c>
      <c r="E52" s="39">
        <f>E17+E28+E46</f>
        <v>17.65233644859813</v>
      </c>
      <c r="F52" s="33">
        <f t="shared" si="5"/>
        <v>17.69865067466267</v>
      </c>
      <c r="G52" s="33">
        <f t="shared" si="6"/>
        <v>-1097.9</v>
      </c>
    </row>
    <row r="53" spans="1:7" ht="18.75">
      <c r="A53" s="30" t="s">
        <v>3</v>
      </c>
      <c r="B53" s="39">
        <f>B18</f>
        <v>29787.4</v>
      </c>
      <c r="C53" s="39">
        <f>C18</f>
        <v>11351.7</v>
      </c>
      <c r="D53" s="39">
        <f>D18</f>
        <v>4873.7</v>
      </c>
      <c r="E53" s="33">
        <f t="shared" si="4"/>
        <v>16.361615985282366</v>
      </c>
      <c r="F53" s="33">
        <f t="shared" si="5"/>
        <v>42.933657513852545</v>
      </c>
      <c r="G53" s="33">
        <f t="shared" si="6"/>
        <v>-6478.000000000001</v>
      </c>
    </row>
    <row r="54" spans="1:7" ht="37.5">
      <c r="A54" s="30" t="s">
        <v>2</v>
      </c>
      <c r="B54" s="39">
        <f>B11+B19+B29+B41+B47</f>
        <v>133118.4</v>
      </c>
      <c r="C54" s="39">
        <f>C11+C19+C29+C41+C47</f>
        <v>102139.29999999999</v>
      </c>
      <c r="D54" s="39">
        <f>D11+D19+D29+D41+D47</f>
        <v>58907.99999999999</v>
      </c>
      <c r="E54" s="33">
        <f t="shared" si="4"/>
        <v>44.252334763638984</v>
      </c>
      <c r="F54" s="33">
        <f t="shared" si="5"/>
        <v>57.674176345441964</v>
      </c>
      <c r="G54" s="33">
        <f t="shared" si="6"/>
        <v>-43231.299999999996</v>
      </c>
    </row>
    <row r="55" spans="1:7" ht="37.5">
      <c r="A55" s="30" t="s">
        <v>10</v>
      </c>
      <c r="B55" s="39">
        <f>B20+B30</f>
        <v>4375.1</v>
      </c>
      <c r="C55" s="39">
        <f>C20+C30</f>
        <v>3632.6</v>
      </c>
      <c r="D55" s="39">
        <f>D20+D30</f>
        <v>2903</v>
      </c>
      <c r="E55" s="33">
        <f t="shared" si="4"/>
        <v>66.35276907956388</v>
      </c>
      <c r="F55" s="33">
        <f t="shared" si="5"/>
        <v>79.91521224467324</v>
      </c>
      <c r="G55" s="33">
        <f t="shared" si="6"/>
        <v>-729.5999999999999</v>
      </c>
    </row>
    <row r="56" spans="1:7" ht="18.75">
      <c r="A56" s="30" t="s">
        <v>8</v>
      </c>
      <c r="B56" s="39">
        <v>162234.6</v>
      </c>
      <c r="C56" s="39">
        <v>50254.1</v>
      </c>
      <c r="D56" s="39">
        <v>37358.1</v>
      </c>
      <c r="E56" s="33">
        <f t="shared" si="4"/>
        <v>23.027208745853226</v>
      </c>
      <c r="F56" s="33">
        <f t="shared" si="5"/>
        <v>74.33841218925421</v>
      </c>
      <c r="G56" s="33">
        <f t="shared" si="6"/>
        <v>-12896</v>
      </c>
    </row>
    <row r="57" spans="1:7" ht="18.75">
      <c r="A57" s="21"/>
      <c r="B57" s="47"/>
      <c r="C57" s="47"/>
      <c r="D57" s="47"/>
      <c r="E57" s="47"/>
      <c r="F57" s="47"/>
      <c r="G57" s="47"/>
    </row>
    <row r="58" spans="1:7" ht="18.75">
      <c r="A58" s="49"/>
      <c r="B58" s="50"/>
      <c r="C58" s="50"/>
      <c r="D58" s="50"/>
      <c r="E58" s="50"/>
      <c r="F58" s="51"/>
      <c r="G58" s="50"/>
    </row>
    <row r="59" spans="1:7" ht="18.75">
      <c r="A59" s="49"/>
      <c r="B59" s="50"/>
      <c r="C59" s="50"/>
      <c r="D59" s="50"/>
      <c r="E59" s="50"/>
      <c r="F59" s="51"/>
      <c r="G59" s="50"/>
    </row>
    <row r="60" spans="1:7" ht="18.75">
      <c r="A60" s="49"/>
      <c r="B60" s="50"/>
      <c r="C60" s="50"/>
      <c r="D60" s="50"/>
      <c r="E60" s="50"/>
      <c r="F60" s="50"/>
      <c r="G60" s="50"/>
    </row>
    <row r="61" spans="1:7" ht="18.75">
      <c r="A61" s="49"/>
      <c r="B61" s="50"/>
      <c r="C61" s="50"/>
      <c r="D61" s="50"/>
      <c r="E61" s="50"/>
      <c r="F61" s="50"/>
      <c r="G61" s="50"/>
    </row>
    <row r="62" spans="1:7" ht="18.75">
      <c r="A62" s="49"/>
      <c r="B62" s="50"/>
      <c r="C62" s="50"/>
      <c r="D62" s="50"/>
      <c r="E62" s="50"/>
      <c r="F62" s="50"/>
      <c r="G62" s="50"/>
    </row>
    <row r="63" spans="1:7" ht="18.75">
      <c r="A63" s="49"/>
      <c r="B63" s="50"/>
      <c r="C63" s="50"/>
      <c r="D63" s="50"/>
      <c r="E63" s="50"/>
      <c r="F63" s="50"/>
      <c r="G63" s="50"/>
    </row>
    <row r="64" spans="1:7" ht="18.75">
      <c r="A64" s="49"/>
      <c r="B64" s="50"/>
      <c r="C64" s="50"/>
      <c r="D64" s="50"/>
      <c r="E64" s="50"/>
      <c r="F64" s="50"/>
      <c r="G64" s="50"/>
    </row>
    <row r="65" spans="1:7" ht="18.75">
      <c r="A65" s="49"/>
      <c r="B65" s="50"/>
      <c r="C65" s="50"/>
      <c r="D65" s="52"/>
      <c r="E65" s="50"/>
      <c r="F65" s="50"/>
      <c r="G65" s="50"/>
    </row>
    <row r="66" spans="1:7" ht="18.75">
      <c r="A66" s="49"/>
      <c r="B66" s="50"/>
      <c r="C66" s="50"/>
      <c r="D66" s="52"/>
      <c r="E66" s="50"/>
      <c r="F66" s="50"/>
      <c r="G66" s="50"/>
    </row>
    <row r="67" spans="1:7" ht="18.75">
      <c r="A67" s="21"/>
      <c r="B67" s="47"/>
      <c r="C67" s="47"/>
      <c r="D67" s="47"/>
      <c r="E67" s="47"/>
      <c r="F67" s="47"/>
      <c r="G67" s="47"/>
    </row>
    <row r="68" spans="1:7" ht="18.75">
      <c r="A68" s="21"/>
      <c r="B68" s="47"/>
      <c r="C68" s="47"/>
      <c r="D68" s="47"/>
      <c r="E68" s="47"/>
      <c r="F68" s="47"/>
      <c r="G68" s="47"/>
    </row>
    <row r="69" spans="1:7" ht="18.75">
      <c r="A69" s="21"/>
      <c r="B69" s="47"/>
      <c r="C69" s="47"/>
      <c r="D69" s="47"/>
      <c r="E69" s="47"/>
      <c r="F69" s="47"/>
      <c r="G69" s="47"/>
    </row>
    <row r="70" spans="1:7" ht="18.75">
      <c r="A70" s="49"/>
      <c r="B70" s="50"/>
      <c r="C70" s="50"/>
      <c r="D70" s="50"/>
      <c r="E70" s="50"/>
      <c r="F70" s="50"/>
      <c r="G70" s="47"/>
    </row>
    <row r="71" spans="1:7" ht="18.75">
      <c r="A71" s="53"/>
      <c r="B71" s="50"/>
      <c r="C71" s="50"/>
      <c r="D71" s="50"/>
      <c r="E71" s="52"/>
      <c r="F71" s="52"/>
      <c r="G71" s="47"/>
    </row>
    <row r="72" spans="1:7" ht="18.75">
      <c r="A72" s="53"/>
      <c r="B72" s="50"/>
      <c r="C72" s="50"/>
      <c r="D72" s="50"/>
      <c r="E72" s="54"/>
      <c r="F72" s="52"/>
      <c r="G72" s="47"/>
    </row>
    <row r="73" spans="1:7" ht="18.75">
      <c r="A73" s="53"/>
      <c r="B73" s="50"/>
      <c r="C73" s="50"/>
      <c r="D73" s="50"/>
      <c r="E73" s="52"/>
      <c r="F73" s="50"/>
      <c r="G73" s="47"/>
    </row>
    <row r="74" spans="1:7" ht="18.75">
      <c r="A74" s="53"/>
      <c r="B74" s="50"/>
      <c r="C74" s="50"/>
      <c r="D74" s="50"/>
      <c r="E74" s="56"/>
      <c r="F74" s="52"/>
      <c r="G74" s="47"/>
    </row>
    <row r="75" spans="1:7" ht="18.75">
      <c r="A75" s="53"/>
      <c r="B75" s="50"/>
      <c r="C75" s="50"/>
      <c r="D75" s="50"/>
      <c r="E75" s="52"/>
      <c r="F75" s="52"/>
      <c r="G75" s="47"/>
    </row>
    <row r="76" spans="1:7" ht="18.75">
      <c r="A76" s="49"/>
      <c r="B76" s="50"/>
      <c r="C76" s="50"/>
      <c r="D76" s="50"/>
      <c r="E76" s="50"/>
      <c r="F76" s="50"/>
      <c r="G76" s="47"/>
    </row>
    <row r="77" spans="1:7" ht="18.75">
      <c r="A77" s="53"/>
      <c r="B77" s="50"/>
      <c r="C77" s="50"/>
      <c r="D77" s="50"/>
      <c r="E77" s="50"/>
      <c r="F77" s="50"/>
      <c r="G77" s="47"/>
    </row>
    <row r="78" spans="1:7" ht="18.75">
      <c r="A78" s="49"/>
      <c r="B78" s="50"/>
      <c r="C78" s="50"/>
      <c r="D78" s="50"/>
      <c r="E78" s="50"/>
      <c r="F78" s="50"/>
      <c r="G78" s="47"/>
    </row>
    <row r="79" spans="1:7" ht="18.75">
      <c r="A79" s="49"/>
      <c r="B79" s="50"/>
      <c r="C79" s="50"/>
      <c r="D79" s="50"/>
      <c r="E79" s="50"/>
      <c r="F79" s="50"/>
      <c r="G79" s="47"/>
    </row>
    <row r="80" spans="1:7" ht="18.75">
      <c r="A80" s="49"/>
      <c r="B80" s="50"/>
      <c r="C80" s="50"/>
      <c r="D80" s="50"/>
      <c r="E80" s="50"/>
      <c r="F80" s="50"/>
      <c r="G80" s="47"/>
    </row>
    <row r="81" spans="1:7" ht="18.75">
      <c r="A81" s="49"/>
      <c r="B81" s="50"/>
      <c r="C81" s="50"/>
      <c r="D81" s="50"/>
      <c r="E81" s="50"/>
      <c r="F81" s="50"/>
      <c r="G81" s="47"/>
    </row>
    <row r="82" spans="1:6" ht="18">
      <c r="A82" s="55"/>
      <c r="B82" s="55"/>
      <c r="C82" s="55"/>
      <c r="D82" s="55"/>
      <c r="E82" s="55"/>
      <c r="F82" s="55"/>
    </row>
  </sheetData>
  <sheetProtection/>
  <mergeCells count="10">
    <mergeCell ref="F6:G6"/>
    <mergeCell ref="D1:G1"/>
    <mergeCell ref="A2:G2"/>
    <mergeCell ref="A3:G3"/>
    <mergeCell ref="A5:A7"/>
    <mergeCell ref="B5:B7"/>
    <mergeCell ref="C5:C7"/>
    <mergeCell ref="D5:D7"/>
    <mergeCell ref="E5:G5"/>
    <mergeCell ref="E6:E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5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H89"/>
  <sheetViews>
    <sheetView tabSelected="1" view="pageBreakPreview" zoomScale="85" zoomScaleSheetLayoutView="85" zoomScalePageLayoutView="0" workbookViewId="0" topLeftCell="A1">
      <selection activeCell="C8" sqref="C8"/>
    </sheetView>
  </sheetViews>
  <sheetFormatPr defaultColWidth="9.140625" defaultRowHeight="12.75"/>
  <cols>
    <col min="1" max="1" width="50.00390625" style="1" customWidth="1"/>
    <col min="2" max="2" width="22.28125" style="5" customWidth="1"/>
    <col min="3" max="3" width="29.140625" style="5" customWidth="1"/>
    <col min="4" max="4" width="10.140625" style="5" hidden="1" customWidth="1"/>
    <col min="5" max="5" width="13.8515625" style="5" customWidth="1"/>
    <col min="6" max="6" width="27.140625" style="5" customWidth="1"/>
    <col min="7" max="7" width="21.28125" style="5" customWidth="1"/>
    <col min="8" max="16384" width="9.140625" style="5" customWidth="1"/>
  </cols>
  <sheetData>
    <row r="1" spans="1:7" s="1" customFormat="1" ht="18" customHeight="1">
      <c r="A1" s="21"/>
      <c r="B1" s="22"/>
      <c r="C1" s="77"/>
      <c r="D1" s="77"/>
      <c r="E1" s="77"/>
      <c r="F1" s="77"/>
      <c r="G1" s="77"/>
    </row>
    <row r="2" spans="1:7" s="1" customFormat="1" ht="15" customHeight="1">
      <c r="A2" s="89" t="s">
        <v>64</v>
      </c>
      <c r="B2" s="78"/>
      <c r="C2" s="78"/>
      <c r="D2" s="78"/>
      <c r="E2" s="78"/>
      <c r="F2" s="78"/>
      <c r="G2" s="78"/>
    </row>
    <row r="3" spans="1:7" s="1" customFormat="1" ht="18.75">
      <c r="A3" s="78" t="s">
        <v>63</v>
      </c>
      <c r="B3" s="78"/>
      <c r="C3" s="78"/>
      <c r="D3" s="78"/>
      <c r="E3" s="78"/>
      <c r="F3" s="78"/>
      <c r="G3" s="78"/>
    </row>
    <row r="4" spans="1:7" s="1" customFormat="1" ht="18.75">
      <c r="A4" s="78"/>
      <c r="B4" s="78"/>
      <c r="C4" s="78"/>
      <c r="D4" s="78"/>
      <c r="E4" s="78"/>
      <c r="F4" s="78"/>
      <c r="G4" s="78"/>
    </row>
    <row r="5" spans="1:7" s="1" customFormat="1" ht="13.5" customHeight="1">
      <c r="A5" s="21"/>
      <c r="B5" s="22"/>
      <c r="C5" s="22"/>
      <c r="D5" s="22"/>
      <c r="E5" s="22"/>
      <c r="F5" s="22"/>
      <c r="G5" s="24" t="s">
        <v>28</v>
      </c>
    </row>
    <row r="6" spans="1:7" s="4" customFormat="1" ht="29.25" customHeight="1">
      <c r="A6" s="79" t="s">
        <v>0</v>
      </c>
      <c r="B6" s="79" t="s">
        <v>34</v>
      </c>
      <c r="C6" s="87" t="s">
        <v>25</v>
      </c>
      <c r="D6" s="88"/>
      <c r="E6" s="79" t="s">
        <v>33</v>
      </c>
      <c r="F6" s="26" t="s">
        <v>15</v>
      </c>
      <c r="G6" s="79" t="s">
        <v>16</v>
      </c>
    </row>
    <row r="7" spans="1:7" s="4" customFormat="1" ht="18" customHeight="1" hidden="1">
      <c r="A7" s="80"/>
      <c r="B7" s="82"/>
      <c r="C7" s="57"/>
      <c r="D7" s="27"/>
      <c r="E7" s="80"/>
      <c r="F7" s="27"/>
      <c r="G7" s="80"/>
    </row>
    <row r="8" spans="1:7" s="4" customFormat="1" ht="119.25" customHeight="1">
      <c r="A8" s="81"/>
      <c r="B8" s="83"/>
      <c r="C8" s="26" t="s">
        <v>37</v>
      </c>
      <c r="D8" s="26" t="s">
        <v>27</v>
      </c>
      <c r="E8" s="81"/>
      <c r="F8" s="26" t="s">
        <v>37</v>
      </c>
      <c r="G8" s="81"/>
    </row>
    <row r="9" spans="1:7" s="12" customFormat="1" ht="57" customHeight="1">
      <c r="A9" s="28" t="s">
        <v>35</v>
      </c>
      <c r="B9" s="63">
        <f>B12+B11</f>
        <v>3052.2</v>
      </c>
      <c r="C9" s="63">
        <f>C12+C11</f>
        <v>3000</v>
      </c>
      <c r="D9" s="63">
        <f>D12+D11</f>
        <v>0</v>
      </c>
      <c r="E9" s="63">
        <f>E12+E11</f>
        <v>7.2</v>
      </c>
      <c r="F9" s="63">
        <f>F12+F11</f>
        <v>0</v>
      </c>
      <c r="G9" s="63">
        <f>E9/B9*100</f>
        <v>0.23589541969726754</v>
      </c>
    </row>
    <row r="10" spans="1:7" ht="22.5" customHeight="1">
      <c r="A10" s="30" t="s">
        <v>1</v>
      </c>
      <c r="B10" s="64"/>
      <c r="C10" s="64"/>
      <c r="D10" s="64"/>
      <c r="E10" s="64"/>
      <c r="F10" s="64"/>
      <c r="G10" s="64"/>
    </row>
    <row r="11" spans="1:7" ht="15.75" customHeight="1">
      <c r="A11" s="30" t="s">
        <v>24</v>
      </c>
      <c r="B11" s="65">
        <v>52.2</v>
      </c>
      <c r="C11" s="64"/>
      <c r="D11" s="64"/>
      <c r="E11" s="65">
        <v>7.2</v>
      </c>
      <c r="F11" s="64"/>
      <c r="G11" s="65">
        <f>E11/B11*100</f>
        <v>13.793103448275861</v>
      </c>
    </row>
    <row r="12" spans="1:7" s="13" customFormat="1" ht="24.75" customHeight="1">
      <c r="A12" s="30" t="s">
        <v>18</v>
      </c>
      <c r="B12" s="65">
        <v>3000</v>
      </c>
      <c r="C12" s="65">
        <v>3000</v>
      </c>
      <c r="D12" s="66"/>
      <c r="E12" s="66"/>
      <c r="F12" s="66"/>
      <c r="G12" s="67"/>
    </row>
    <row r="13" spans="1:7" s="12" customFormat="1" ht="20.25" customHeight="1">
      <c r="A13" s="28" t="s">
        <v>36</v>
      </c>
      <c r="B13" s="63">
        <f>B15+B17+B18+B19+B20+B21+B16</f>
        <v>204472</v>
      </c>
      <c r="C13" s="63">
        <f>C20+C21</f>
        <v>96455</v>
      </c>
      <c r="D13" s="63">
        <f>D20+D21</f>
        <v>0</v>
      </c>
      <c r="E13" s="63">
        <f>E15+E17+E18+E19+E20+E21+E16</f>
        <v>17668.1</v>
      </c>
      <c r="F13" s="63">
        <f>F15+F17+F18+F19+F20+F21+F16</f>
        <v>1445.7</v>
      </c>
      <c r="G13" s="63">
        <f>E13/B13*100</f>
        <v>8.640840799718298</v>
      </c>
    </row>
    <row r="14" spans="1:7" ht="18.75">
      <c r="A14" s="30" t="s">
        <v>1</v>
      </c>
      <c r="B14" s="64"/>
      <c r="C14" s="64"/>
      <c r="D14" s="64"/>
      <c r="E14" s="64"/>
      <c r="F14" s="64"/>
      <c r="G14" s="64"/>
    </row>
    <row r="15" spans="1:7" s="13" customFormat="1" ht="21.75" customHeight="1">
      <c r="A15" s="30" t="s">
        <v>6</v>
      </c>
      <c r="B15" s="65">
        <v>10695.7</v>
      </c>
      <c r="C15" s="65"/>
      <c r="D15" s="65"/>
      <c r="E15" s="65">
        <v>3603</v>
      </c>
      <c r="F15" s="65"/>
      <c r="G15" s="69">
        <f aca="true" t="shared" si="0" ref="G15:G21">E15/B15*100</f>
        <v>33.686434735454434</v>
      </c>
    </row>
    <row r="16" spans="1:7" s="13" customFormat="1" ht="22.5" customHeight="1">
      <c r="A16" s="30" t="s">
        <v>7</v>
      </c>
      <c r="B16" s="65">
        <v>1.8</v>
      </c>
      <c r="C16" s="65"/>
      <c r="D16" s="65"/>
      <c r="E16" s="65">
        <v>1.8</v>
      </c>
      <c r="F16" s="65"/>
      <c r="G16" s="69">
        <f t="shared" si="0"/>
        <v>100</v>
      </c>
    </row>
    <row r="17" spans="1:7" s="13" customFormat="1" ht="23.25" customHeight="1">
      <c r="A17" s="30" t="s">
        <v>31</v>
      </c>
      <c r="B17" s="65">
        <v>83918.4</v>
      </c>
      <c r="C17" s="65"/>
      <c r="D17" s="65"/>
      <c r="E17" s="65">
        <v>6333.4</v>
      </c>
      <c r="F17" s="65"/>
      <c r="G17" s="69">
        <f t="shared" si="0"/>
        <v>7.54709336688974</v>
      </c>
    </row>
    <row r="18" spans="1:7" s="13" customFormat="1" ht="37.5">
      <c r="A18" s="30" t="s">
        <v>2</v>
      </c>
      <c r="B18" s="65">
        <v>80.8</v>
      </c>
      <c r="C18" s="65"/>
      <c r="D18" s="65"/>
      <c r="E18" s="65">
        <v>2.3</v>
      </c>
      <c r="F18" s="65"/>
      <c r="G18" s="69">
        <f t="shared" si="0"/>
        <v>2.8465346534653464</v>
      </c>
    </row>
    <row r="19" spans="1:7" s="13" customFormat="1" ht="30" customHeight="1">
      <c r="A19" s="30" t="s">
        <v>32</v>
      </c>
      <c r="B19" s="65">
        <v>8991.5</v>
      </c>
      <c r="C19" s="65"/>
      <c r="D19" s="65"/>
      <c r="E19" s="65">
        <v>2038.8</v>
      </c>
      <c r="F19" s="65"/>
      <c r="G19" s="69">
        <f t="shared" si="0"/>
        <v>22.674748373463828</v>
      </c>
    </row>
    <row r="20" spans="1:7" s="13" customFormat="1" ht="39" customHeight="1">
      <c r="A20" s="30" t="s">
        <v>17</v>
      </c>
      <c r="B20" s="65">
        <f>7175.7+4328.8</f>
        <v>11504.5</v>
      </c>
      <c r="C20" s="65">
        <v>7175.7</v>
      </c>
      <c r="D20" s="65"/>
      <c r="E20" s="65">
        <v>4243.1</v>
      </c>
      <c r="F20" s="65"/>
      <c r="G20" s="69">
        <f t="shared" si="0"/>
        <v>36.88208961710635</v>
      </c>
    </row>
    <row r="21" spans="1:7" s="13" customFormat="1" ht="24" customHeight="1">
      <c r="A21" s="30" t="s">
        <v>18</v>
      </c>
      <c r="B21" s="65">
        <v>89279.3</v>
      </c>
      <c r="C21" s="65">
        <v>89279.3</v>
      </c>
      <c r="D21" s="65"/>
      <c r="E21" s="65">
        <v>1445.7</v>
      </c>
      <c r="F21" s="65">
        <v>1445.7</v>
      </c>
      <c r="G21" s="69">
        <f t="shared" si="0"/>
        <v>1.6193003305357456</v>
      </c>
    </row>
    <row r="22" spans="1:7" s="13" customFormat="1" ht="19.5" customHeight="1" hidden="1">
      <c r="A22" s="36"/>
      <c r="B22" s="66"/>
      <c r="C22" s="66"/>
      <c r="D22" s="66"/>
      <c r="E22" s="66"/>
      <c r="F22" s="66"/>
      <c r="G22" s="66"/>
    </row>
    <row r="23" spans="1:8" s="14" customFormat="1" ht="24" customHeight="1" hidden="1">
      <c r="A23" s="58"/>
      <c r="B23" s="68"/>
      <c r="C23" s="68"/>
      <c r="D23" s="68"/>
      <c r="E23" s="67"/>
      <c r="F23" s="67"/>
      <c r="G23" s="67"/>
      <c r="H23" s="18"/>
    </row>
    <row r="24" spans="1:7" s="15" customFormat="1" ht="60" customHeight="1">
      <c r="A24" s="28" t="s">
        <v>38</v>
      </c>
      <c r="B24" s="63">
        <f>B26+B29+B30+B31+B32</f>
        <v>5613.000000000001</v>
      </c>
      <c r="C24" s="63">
        <f>C26+C29+C30+C31+C32</f>
        <v>0</v>
      </c>
      <c r="D24" s="63">
        <f>D26+D29+D30+D31+D32</f>
        <v>0</v>
      </c>
      <c r="E24" s="63">
        <f>E26+E29+E30+E31+E32</f>
        <v>1044.1</v>
      </c>
      <c r="F24" s="63">
        <f>F26+F29+F30+F31+F32</f>
        <v>0</v>
      </c>
      <c r="G24" s="63">
        <f>E24/B24*100</f>
        <v>18.601460894352392</v>
      </c>
    </row>
    <row r="25" spans="1:7" s="1" customFormat="1" ht="18.75">
      <c r="A25" s="30" t="s">
        <v>1</v>
      </c>
      <c r="B25" s="64"/>
      <c r="C25" s="64"/>
      <c r="D25" s="64"/>
      <c r="E25" s="64"/>
      <c r="F25" s="64"/>
      <c r="G25" s="67"/>
    </row>
    <row r="26" spans="1:7" s="11" customFormat="1" ht="16.5" customHeight="1">
      <c r="A26" s="30" t="s">
        <v>6</v>
      </c>
      <c r="B26" s="65">
        <v>4960.3</v>
      </c>
      <c r="C26" s="65"/>
      <c r="D26" s="65"/>
      <c r="E26" s="65">
        <v>1013.5</v>
      </c>
      <c r="F26" s="65"/>
      <c r="G26" s="69">
        <f aca="true" t="shared" si="1" ref="G26:G32">E26/B26*100</f>
        <v>20.432231921456363</v>
      </c>
    </row>
    <row r="27" spans="1:7" s="11" customFormat="1" ht="15" customHeight="1" hidden="1">
      <c r="A27" s="30" t="s">
        <v>7</v>
      </c>
      <c r="B27" s="64"/>
      <c r="C27" s="64"/>
      <c r="D27" s="64"/>
      <c r="E27" s="64"/>
      <c r="F27" s="64"/>
      <c r="G27" s="69" t="e">
        <f t="shared" si="1"/>
        <v>#DIV/0!</v>
      </c>
    </row>
    <row r="28" spans="1:7" s="11" customFormat="1" ht="18.75" hidden="1">
      <c r="A28" s="30" t="s">
        <v>3</v>
      </c>
      <c r="B28" s="65"/>
      <c r="C28" s="65"/>
      <c r="D28" s="65"/>
      <c r="E28" s="65"/>
      <c r="F28" s="65"/>
      <c r="G28" s="69" t="e">
        <f t="shared" si="1"/>
        <v>#DIV/0!</v>
      </c>
    </row>
    <row r="29" spans="1:7" s="11" customFormat="1" ht="37.5">
      <c r="A29" s="30" t="s">
        <v>2</v>
      </c>
      <c r="B29" s="65">
        <v>161.6</v>
      </c>
      <c r="C29" s="65"/>
      <c r="D29" s="65"/>
      <c r="E29" s="65"/>
      <c r="F29" s="65"/>
      <c r="G29" s="69">
        <f t="shared" si="1"/>
        <v>0</v>
      </c>
    </row>
    <row r="30" spans="1:7" s="11" customFormat="1" ht="21" customHeight="1">
      <c r="A30" s="30" t="s">
        <v>8</v>
      </c>
      <c r="B30" s="65">
        <v>406.1</v>
      </c>
      <c r="C30" s="65"/>
      <c r="D30" s="65"/>
      <c r="E30" s="65">
        <f>6.4+24.2</f>
        <v>30.6</v>
      </c>
      <c r="F30" s="65"/>
      <c r="G30" s="69">
        <f t="shared" si="1"/>
        <v>7.535089879340064</v>
      </c>
    </row>
    <row r="31" spans="1:7" s="11" customFormat="1" ht="35.25" customHeight="1">
      <c r="A31" s="30" t="s">
        <v>23</v>
      </c>
      <c r="B31" s="65">
        <v>85</v>
      </c>
      <c r="C31" s="65"/>
      <c r="D31" s="65"/>
      <c r="E31" s="65"/>
      <c r="F31" s="65"/>
      <c r="G31" s="69">
        <f t="shared" si="1"/>
        <v>0</v>
      </c>
    </row>
    <row r="32" spans="1:7" s="11" customFormat="1" ht="26.25" customHeight="1" hidden="1">
      <c r="A32" s="59" t="s">
        <v>26</v>
      </c>
      <c r="B32" s="66"/>
      <c r="C32" s="66"/>
      <c r="D32" s="66"/>
      <c r="E32" s="66"/>
      <c r="F32" s="66"/>
      <c r="G32" s="69" t="e">
        <f t="shared" si="1"/>
        <v>#DIV/0!</v>
      </c>
    </row>
    <row r="33" spans="1:7" s="12" customFormat="1" ht="44.25" customHeight="1">
      <c r="A33" s="28" t="s">
        <v>39</v>
      </c>
      <c r="B33" s="63">
        <f>B35+B36</f>
        <v>61555.00000000001</v>
      </c>
      <c r="C33" s="63">
        <f>C35+C36</f>
        <v>58427.4</v>
      </c>
      <c r="D33" s="63">
        <f>D35+D36</f>
        <v>0</v>
      </c>
      <c r="E33" s="63">
        <f>E35+E36</f>
        <v>361.8</v>
      </c>
      <c r="F33" s="63">
        <f>F35+F36</f>
        <v>0</v>
      </c>
      <c r="G33" s="63">
        <f>E33/B33*100</f>
        <v>0.5877670376086427</v>
      </c>
    </row>
    <row r="34" spans="1:7" ht="15.75" customHeight="1">
      <c r="A34" s="30" t="s">
        <v>1</v>
      </c>
      <c r="B34" s="65"/>
      <c r="C34" s="65"/>
      <c r="D34" s="65"/>
      <c r="E34" s="65"/>
      <c r="F34" s="65"/>
      <c r="G34" s="67"/>
    </row>
    <row r="35" spans="1:7" s="13" customFormat="1" ht="36" customHeight="1">
      <c r="A35" s="30" t="s">
        <v>20</v>
      </c>
      <c r="B35" s="65">
        <v>361.8</v>
      </c>
      <c r="C35" s="65"/>
      <c r="D35" s="65"/>
      <c r="E35" s="65">
        <v>361.8</v>
      </c>
      <c r="F35" s="65"/>
      <c r="G35" s="69">
        <f>E35/B35*100</f>
        <v>100</v>
      </c>
    </row>
    <row r="36" spans="1:7" s="10" customFormat="1" ht="36.75" customHeight="1">
      <c r="A36" s="30" t="s">
        <v>21</v>
      </c>
      <c r="B36" s="69">
        <f>58427.4+2765.8</f>
        <v>61193.200000000004</v>
      </c>
      <c r="C36" s="69">
        <v>58427.4</v>
      </c>
      <c r="D36" s="69"/>
      <c r="E36" s="69"/>
      <c r="F36" s="69"/>
      <c r="G36" s="69">
        <f>E36/B36*100</f>
        <v>0</v>
      </c>
    </row>
    <row r="37" spans="1:7" s="16" customFormat="1" ht="37.5">
      <c r="A37" s="28" t="s">
        <v>40</v>
      </c>
      <c r="B37" s="63">
        <f>B43+B41+B42+B44</f>
        <v>922</v>
      </c>
      <c r="C37" s="63">
        <f>C43+C41+C42+C44</f>
        <v>407.1</v>
      </c>
      <c r="D37" s="63">
        <f>D43+D41</f>
        <v>0</v>
      </c>
      <c r="E37" s="63">
        <f>E43+E41+E42</f>
        <v>365</v>
      </c>
      <c r="F37" s="63">
        <f>F43+F41</f>
        <v>0</v>
      </c>
      <c r="G37" s="63">
        <f>E37/B37*100</f>
        <v>39.58785249457701</v>
      </c>
    </row>
    <row r="38" spans="1:7" s="1" customFormat="1" ht="18.75">
      <c r="A38" s="30" t="s">
        <v>1</v>
      </c>
      <c r="B38" s="64"/>
      <c r="C38" s="64"/>
      <c r="D38" s="64"/>
      <c r="E38" s="64"/>
      <c r="F38" s="64"/>
      <c r="G38" s="67"/>
    </row>
    <row r="39" spans="1:7" s="11" customFormat="1" ht="17.25" customHeight="1" hidden="1">
      <c r="A39" s="30" t="s">
        <v>6</v>
      </c>
      <c r="B39" s="65"/>
      <c r="C39" s="65"/>
      <c r="D39" s="65"/>
      <c r="E39" s="65"/>
      <c r="F39" s="65"/>
      <c r="G39" s="67" t="e">
        <f>E39/B39*100</f>
        <v>#DIV/0!</v>
      </c>
    </row>
    <row r="40" spans="1:7" s="11" customFormat="1" ht="27.75" customHeight="1" hidden="1">
      <c r="A40" s="30" t="s">
        <v>2</v>
      </c>
      <c r="B40" s="65"/>
      <c r="C40" s="65"/>
      <c r="D40" s="65"/>
      <c r="E40" s="65"/>
      <c r="F40" s="65"/>
      <c r="G40" s="67" t="e">
        <f>E40/B40*100</f>
        <v>#DIV/0!</v>
      </c>
    </row>
    <row r="41" spans="1:7" s="11" customFormat="1" ht="26.25" customHeight="1">
      <c r="A41" s="30" t="s">
        <v>8</v>
      </c>
      <c r="B41" s="65">
        <v>47.4</v>
      </c>
      <c r="C41" s="65"/>
      <c r="D41" s="65"/>
      <c r="E41" s="65"/>
      <c r="F41" s="65"/>
      <c r="G41" s="69">
        <f>E41/B41*100</f>
        <v>0</v>
      </c>
    </row>
    <row r="42" spans="1:7" s="11" customFormat="1" ht="20.25" customHeight="1">
      <c r="A42" s="30" t="s">
        <v>29</v>
      </c>
      <c r="B42" s="65">
        <v>5</v>
      </c>
      <c r="C42" s="65"/>
      <c r="D42" s="65"/>
      <c r="E42" s="65">
        <v>2.5</v>
      </c>
      <c r="F42" s="65"/>
      <c r="G42" s="69"/>
    </row>
    <row r="43" spans="1:7" s="12" customFormat="1" ht="39" customHeight="1">
      <c r="A43" s="62" t="s">
        <v>17</v>
      </c>
      <c r="B43" s="69">
        <v>462.5</v>
      </c>
      <c r="C43" s="69"/>
      <c r="D43" s="69"/>
      <c r="E43" s="69">
        <v>362.5</v>
      </c>
      <c r="F43" s="70"/>
      <c r="G43" s="69">
        <f>E43/B43*100</f>
        <v>78.37837837837837</v>
      </c>
    </row>
    <row r="44" spans="1:7" s="12" customFormat="1" ht="29.25" customHeight="1">
      <c r="A44" s="30" t="s">
        <v>18</v>
      </c>
      <c r="B44" s="69">
        <v>407.1</v>
      </c>
      <c r="C44" s="69">
        <v>407.1</v>
      </c>
      <c r="D44" s="69"/>
      <c r="E44" s="67"/>
      <c r="F44" s="70"/>
      <c r="G44" s="69"/>
    </row>
    <row r="45" spans="1:7" s="13" customFormat="1" ht="29.25" customHeight="1" hidden="1">
      <c r="A45" s="34" t="s">
        <v>13</v>
      </c>
      <c r="B45" s="66"/>
      <c r="C45" s="66"/>
      <c r="D45" s="66"/>
      <c r="E45" s="71"/>
      <c r="F45" s="71"/>
      <c r="G45" s="71"/>
    </row>
    <row r="46" spans="1:7" s="16" customFormat="1" ht="41.25" customHeight="1">
      <c r="A46" s="28" t="s">
        <v>41</v>
      </c>
      <c r="B46" s="63">
        <f>B48+B49+B50</f>
        <v>422.20000000000005</v>
      </c>
      <c r="C46" s="63">
        <f>C48+C49+C50</f>
        <v>0</v>
      </c>
      <c r="D46" s="63">
        <f>D48+D49+D50</f>
        <v>0</v>
      </c>
      <c r="E46" s="63">
        <f>E48+E49+E50</f>
        <v>112.1</v>
      </c>
      <c r="F46" s="63">
        <f>F48+F49+F50</f>
        <v>0</v>
      </c>
      <c r="G46" s="63">
        <f>E46/B46*100</f>
        <v>26.551397441970625</v>
      </c>
    </row>
    <row r="47" spans="1:7" s="1" customFormat="1" ht="18.75">
      <c r="A47" s="41" t="s">
        <v>1</v>
      </c>
      <c r="B47" s="65"/>
      <c r="C47" s="65"/>
      <c r="D47" s="65"/>
      <c r="E47" s="65"/>
      <c r="F47" s="65"/>
      <c r="G47" s="67"/>
    </row>
    <row r="48" spans="1:7" s="11" customFormat="1" ht="24" customHeight="1">
      <c r="A48" s="30" t="s">
        <v>6</v>
      </c>
      <c r="B48" s="65">
        <v>341.6</v>
      </c>
      <c r="C48" s="72"/>
      <c r="D48" s="72"/>
      <c r="E48" s="65">
        <v>112.1</v>
      </c>
      <c r="F48" s="65"/>
      <c r="G48" s="69">
        <f>E48/B48*100</f>
        <v>32.81615925058547</v>
      </c>
    </row>
    <row r="49" spans="1:7" s="11" customFormat="1" ht="37.5">
      <c r="A49" s="30" t="s">
        <v>2</v>
      </c>
      <c r="B49" s="65">
        <v>10</v>
      </c>
      <c r="C49" s="65"/>
      <c r="D49" s="65"/>
      <c r="E49" s="65"/>
      <c r="F49" s="65"/>
      <c r="G49" s="69">
        <f>E49/B49*100</f>
        <v>0</v>
      </c>
    </row>
    <row r="50" spans="1:7" s="11" customFormat="1" ht="18" customHeight="1">
      <c r="A50" s="30" t="s">
        <v>8</v>
      </c>
      <c r="B50" s="65">
        <v>70.6</v>
      </c>
      <c r="C50" s="65"/>
      <c r="D50" s="65"/>
      <c r="E50" s="65"/>
      <c r="F50" s="65"/>
      <c r="G50" s="69">
        <f>E50/B50*100</f>
        <v>0</v>
      </c>
    </row>
    <row r="51" spans="1:7" s="9" customFormat="1" ht="0.75" customHeight="1" hidden="1">
      <c r="A51" s="45" t="s">
        <v>4</v>
      </c>
      <c r="B51" s="73"/>
      <c r="C51" s="73"/>
      <c r="D51" s="73"/>
      <c r="E51" s="73"/>
      <c r="F51" s="73"/>
      <c r="G51" s="73">
        <v>0</v>
      </c>
    </row>
    <row r="52" spans="1:7" s="12" customFormat="1" ht="21.75" customHeight="1" hidden="1">
      <c r="A52" s="44" t="s">
        <v>5</v>
      </c>
      <c r="B52" s="74"/>
      <c r="C52" s="74"/>
      <c r="D52" s="74"/>
      <c r="E52" s="74"/>
      <c r="F52" s="74"/>
      <c r="G52" s="74"/>
    </row>
    <row r="53" spans="1:7" s="12" customFormat="1" ht="37.5" customHeight="1">
      <c r="A53" s="60" t="s">
        <v>42</v>
      </c>
      <c r="B53" s="75">
        <v>81619.9</v>
      </c>
      <c r="C53" s="75">
        <v>81619.9</v>
      </c>
      <c r="D53" s="75">
        <v>27000</v>
      </c>
      <c r="E53" s="75">
        <v>3916</v>
      </c>
      <c r="F53" s="75">
        <v>3916</v>
      </c>
      <c r="G53" s="75">
        <f>E53/B53*100</f>
        <v>4.797849544045018</v>
      </c>
    </row>
    <row r="54" spans="1:7" s="12" customFormat="1" ht="42.75" customHeight="1">
      <c r="A54" s="61" t="s">
        <v>43</v>
      </c>
      <c r="B54" s="67">
        <v>500</v>
      </c>
      <c r="C54" s="67">
        <v>500</v>
      </c>
      <c r="D54" s="67">
        <v>500</v>
      </c>
      <c r="E54" s="67"/>
      <c r="F54" s="67"/>
      <c r="G54" s="67"/>
    </row>
    <row r="55" spans="1:7" s="17" customFormat="1" ht="24" customHeight="1">
      <c r="A55" s="45" t="s">
        <v>22</v>
      </c>
      <c r="B55" s="63">
        <f>B9+B13+B24+B33+B37+B46+B53+B54</f>
        <v>358156.30000000005</v>
      </c>
      <c r="C55" s="63">
        <f>C9+C13+C24+C33+C37+C46+C53+C54</f>
        <v>240409.4</v>
      </c>
      <c r="D55" s="63">
        <f>D9+D13+D24+D33+D37+D46+D53+D54</f>
        <v>27500</v>
      </c>
      <c r="E55" s="63">
        <f>E9+E13+E24+E33+E37+E46+E53</f>
        <v>23474.299999999996</v>
      </c>
      <c r="F55" s="63">
        <f>F52+F51+F46+F43+F37+F33+F24+F13+F9+F53</f>
        <v>5361.7</v>
      </c>
      <c r="G55" s="63">
        <f>E55/B55*100</f>
        <v>6.554205524236205</v>
      </c>
    </row>
    <row r="56" spans="1:7" ht="18.75">
      <c r="A56" s="46" t="s">
        <v>1</v>
      </c>
      <c r="B56" s="64"/>
      <c r="C56" s="64"/>
      <c r="D56" s="64"/>
      <c r="E56" s="64"/>
      <c r="F56" s="64"/>
      <c r="G56" s="67"/>
    </row>
    <row r="57" spans="1:7" s="13" customFormat="1" ht="19.5" customHeight="1">
      <c r="A57" s="30" t="s">
        <v>6</v>
      </c>
      <c r="B57" s="65">
        <f>B15+B26+B48</f>
        <v>15997.6</v>
      </c>
      <c r="C57" s="65">
        <f>C15+C26+C48</f>
        <v>0</v>
      </c>
      <c r="D57" s="65"/>
      <c r="E57" s="65">
        <f>E15+E26+E48</f>
        <v>4728.6</v>
      </c>
      <c r="F57" s="65">
        <f>F15+F26+F48</f>
        <v>0</v>
      </c>
      <c r="G57" s="69">
        <f aca="true" t="shared" si="2" ref="G57:G65">E57/B57*100</f>
        <v>29.558183727559133</v>
      </c>
    </row>
    <row r="58" spans="1:7" s="13" customFormat="1" ht="12.75" customHeight="1" hidden="1">
      <c r="A58" s="30"/>
      <c r="B58" s="65">
        <f>B16+B27</f>
        <v>1.8</v>
      </c>
      <c r="C58" s="65"/>
      <c r="D58" s="65"/>
      <c r="E58" s="65">
        <f>E16+E27</f>
        <v>1.8</v>
      </c>
      <c r="F58" s="65"/>
      <c r="G58" s="69">
        <f t="shared" si="2"/>
        <v>100</v>
      </c>
    </row>
    <row r="59" spans="1:7" s="13" customFormat="1" ht="24" customHeight="1">
      <c r="A59" s="30" t="s">
        <v>3</v>
      </c>
      <c r="B59" s="65">
        <f>B17</f>
        <v>83918.4</v>
      </c>
      <c r="C59" s="65">
        <f>C17</f>
        <v>0</v>
      </c>
      <c r="D59" s="65"/>
      <c r="E59" s="65">
        <f>E17</f>
        <v>6333.4</v>
      </c>
      <c r="F59" s="65">
        <f>F17</f>
        <v>0</v>
      </c>
      <c r="G59" s="69">
        <f t="shared" si="2"/>
        <v>7.54709336688974</v>
      </c>
    </row>
    <row r="60" spans="1:7" s="13" customFormat="1" ht="24" customHeight="1">
      <c r="A60" s="30" t="s">
        <v>7</v>
      </c>
      <c r="B60" s="65">
        <f aca="true" t="shared" si="3" ref="B60:G60">B16</f>
        <v>1.8</v>
      </c>
      <c r="C60" s="65">
        <f t="shared" si="3"/>
        <v>0</v>
      </c>
      <c r="D60" s="65">
        <f t="shared" si="3"/>
        <v>0</v>
      </c>
      <c r="E60" s="65">
        <f t="shared" si="3"/>
        <v>1.8</v>
      </c>
      <c r="F60" s="65">
        <f t="shared" si="3"/>
        <v>0</v>
      </c>
      <c r="G60" s="65">
        <f t="shared" si="3"/>
        <v>100</v>
      </c>
    </row>
    <row r="61" spans="1:7" s="13" customFormat="1" ht="37.5">
      <c r="A61" s="30" t="s">
        <v>2</v>
      </c>
      <c r="B61" s="65">
        <f>B18+B29+B49</f>
        <v>252.39999999999998</v>
      </c>
      <c r="C61" s="65">
        <f>C18+C29+C49</f>
        <v>0</v>
      </c>
      <c r="D61" s="65"/>
      <c r="E61" s="65">
        <f>E18+E29+E49</f>
        <v>2.3</v>
      </c>
      <c r="F61" s="65"/>
      <c r="G61" s="69">
        <f t="shared" si="2"/>
        <v>0.9112519809825673</v>
      </c>
    </row>
    <row r="62" spans="1:7" s="13" customFormat="1" ht="27" customHeight="1">
      <c r="A62" s="30" t="s">
        <v>19</v>
      </c>
      <c r="B62" s="65">
        <f>B19+B30+B50+B11+B41</f>
        <v>9567.800000000001</v>
      </c>
      <c r="C62" s="65">
        <f>C19+C30+C50+C11+C41</f>
        <v>0</v>
      </c>
      <c r="D62" s="65"/>
      <c r="E62" s="65">
        <f>E19+E30+E50+E11+E41</f>
        <v>2076.6</v>
      </c>
      <c r="F62" s="65">
        <f>F19+F30+F50+F11+F41</f>
        <v>0</v>
      </c>
      <c r="G62" s="69">
        <f t="shared" si="2"/>
        <v>21.704048997679713</v>
      </c>
    </row>
    <row r="63" spans="1:7" s="13" customFormat="1" ht="39.75" customHeight="1">
      <c r="A63" s="30" t="s">
        <v>30</v>
      </c>
      <c r="B63" s="65">
        <f>B35</f>
        <v>361.8</v>
      </c>
      <c r="C63" s="65">
        <f>C35</f>
        <v>0</v>
      </c>
      <c r="D63" s="65"/>
      <c r="E63" s="65">
        <f>E35</f>
        <v>361.8</v>
      </c>
      <c r="F63" s="65">
        <f>F35</f>
        <v>0</v>
      </c>
      <c r="G63" s="69">
        <f t="shared" si="2"/>
        <v>100</v>
      </c>
    </row>
    <row r="64" spans="1:7" s="13" customFormat="1" ht="37.5" customHeight="1">
      <c r="A64" s="30" t="s">
        <v>11</v>
      </c>
      <c r="B64" s="65">
        <f>B20+B31+B43</f>
        <v>12052</v>
      </c>
      <c r="C64" s="65">
        <f>C20+C31+C43</f>
        <v>7175.7</v>
      </c>
      <c r="D64" s="65">
        <f>D20+D31+D43</f>
        <v>0</v>
      </c>
      <c r="E64" s="65">
        <f>E20+E31+E43</f>
        <v>4605.6</v>
      </c>
      <c r="F64" s="65">
        <f>F20+F31+F43</f>
        <v>0</v>
      </c>
      <c r="G64" s="69">
        <f t="shared" si="2"/>
        <v>38.21440424825756</v>
      </c>
    </row>
    <row r="65" spans="1:7" s="13" customFormat="1" ht="17.25" customHeight="1">
      <c r="A65" s="30" t="s">
        <v>18</v>
      </c>
      <c r="B65" s="65">
        <f>B21+B36+B12+B54+B44</f>
        <v>154379.6</v>
      </c>
      <c r="C65" s="65">
        <f>C21+C36+C12+C54+C44</f>
        <v>151613.80000000002</v>
      </c>
      <c r="D65" s="65">
        <f>D21+D36+D12+D54+D44</f>
        <v>500</v>
      </c>
      <c r="E65" s="65">
        <f>E21+E36+E12+E54+E44</f>
        <v>1445.7</v>
      </c>
      <c r="F65" s="65">
        <f>F21+F36+F32+F12</f>
        <v>1445.7</v>
      </c>
      <c r="G65" s="69">
        <f t="shared" si="2"/>
        <v>0.9364579257881223</v>
      </c>
    </row>
    <row r="66" spans="2:4" ht="0.75" customHeight="1" hidden="1">
      <c r="B66" s="8">
        <f>B55-B57-B58-B59-B61-B62</f>
        <v>248418.3000000001</v>
      </c>
      <c r="C66" s="8"/>
      <c r="D66" s="8"/>
    </row>
    <row r="67" spans="2:7" ht="12.75" hidden="1">
      <c r="B67" s="8"/>
      <c r="C67" s="8"/>
      <c r="D67" s="8"/>
      <c r="E67" s="7">
        <v>9368.6</v>
      </c>
      <c r="F67" s="7"/>
      <c r="G67" s="7">
        <v>190465.2</v>
      </c>
    </row>
    <row r="68" spans="2:7" ht="12.75" hidden="1">
      <c r="B68" s="7"/>
      <c r="C68" s="7"/>
      <c r="D68" s="7"/>
      <c r="E68" s="7">
        <f>E64-E67</f>
        <v>-4763</v>
      </c>
      <c r="F68" s="7"/>
      <c r="G68" s="7">
        <f>G64-G67</f>
        <v>-190426.98559575176</v>
      </c>
    </row>
    <row r="69" ht="12.75" hidden="1"/>
    <row r="70" spans="1:7" ht="12.75" hidden="1">
      <c r="A70" s="1">
        <v>2730</v>
      </c>
      <c r="B70" s="5">
        <v>1571.4</v>
      </c>
      <c r="E70" s="5">
        <v>677</v>
      </c>
      <c r="G70" s="5">
        <v>481.7</v>
      </c>
    </row>
    <row r="71" spans="1:7" ht="12.75" hidden="1">
      <c r="A71" s="1">
        <v>2710</v>
      </c>
      <c r="B71" s="5">
        <v>71.9</v>
      </c>
      <c r="E71" s="5">
        <v>35.9</v>
      </c>
      <c r="G71" s="5">
        <v>33.6</v>
      </c>
    </row>
    <row r="72" ht="12.75" hidden="1"/>
    <row r="73" spans="1:7" ht="12.75" hidden="1">
      <c r="A73" s="1" t="s">
        <v>9</v>
      </c>
      <c r="B73" s="8">
        <f>B55-B57-B58-B59-B61-B70-B71</f>
        <v>256342.8000000001</v>
      </c>
      <c r="C73" s="8"/>
      <c r="D73" s="8"/>
      <c r="E73" s="8">
        <f>E55-E57-E58-E59-E61-E70-E71</f>
        <v>11695.3</v>
      </c>
      <c r="F73" s="8"/>
      <c r="G73" s="8">
        <f>G55-G57-G58-G59-G61-G70-G71</f>
        <v>-646.7623235511952</v>
      </c>
    </row>
    <row r="74" spans="1:7" ht="12.75" hidden="1">
      <c r="A74" s="1" t="s">
        <v>12</v>
      </c>
      <c r="B74" s="8">
        <v>1008799.4</v>
      </c>
      <c r="C74" s="8"/>
      <c r="D74" s="8"/>
      <c r="E74" s="6">
        <v>937778.5</v>
      </c>
      <c r="F74" s="20"/>
      <c r="G74" s="1">
        <v>967823.8</v>
      </c>
    </row>
    <row r="75" spans="2:7" ht="12.75" hidden="1">
      <c r="B75" s="8">
        <f>B55-B74</f>
        <v>-650643.1</v>
      </c>
      <c r="C75" s="8"/>
      <c r="D75" s="8"/>
      <c r="E75" s="8">
        <f>E55-E74</f>
        <v>-914304.2</v>
      </c>
      <c r="F75" s="8"/>
      <c r="G75" s="3">
        <f>G55-G74</f>
        <v>-967817.2457944758</v>
      </c>
    </row>
    <row r="76" ht="12.75" hidden="1"/>
    <row r="77" spans="2:6" ht="12.75" hidden="1">
      <c r="B77" s="8"/>
      <c r="C77" s="8"/>
      <c r="D77" s="8"/>
      <c r="E77" s="8"/>
      <c r="F77" s="8"/>
    </row>
    <row r="78" ht="12.75" hidden="1"/>
    <row r="79" ht="12.75" hidden="1"/>
    <row r="80" spans="1:7" ht="12.75" hidden="1">
      <c r="A80" s="2" t="s">
        <v>6</v>
      </c>
      <c r="B80" s="8" t="e">
        <f>B57-#REF!</f>
        <v>#REF!</v>
      </c>
      <c r="C80" s="8"/>
      <c r="D80" s="8"/>
      <c r="E80" s="8" t="e">
        <f>E57-#REF!</f>
        <v>#REF!</v>
      </c>
      <c r="F80" s="8"/>
      <c r="G80" s="8" t="e">
        <f>G57-#REF!</f>
        <v>#REF!</v>
      </c>
    </row>
    <row r="81" spans="1:7" ht="12.75" hidden="1">
      <c r="A81" s="2" t="s">
        <v>7</v>
      </c>
      <c r="B81" s="8" t="e">
        <f>B58-#REF!</f>
        <v>#REF!</v>
      </c>
      <c r="C81" s="8"/>
      <c r="D81" s="8"/>
      <c r="E81" s="8" t="e">
        <f>E58-#REF!</f>
        <v>#REF!</v>
      </c>
      <c r="F81" s="8"/>
      <c r="G81" s="8" t="e">
        <f>G58-#REF!</f>
        <v>#REF!</v>
      </c>
    </row>
    <row r="82" spans="1:7" ht="12.75" hidden="1">
      <c r="A82" s="2" t="s">
        <v>3</v>
      </c>
      <c r="B82" s="8" t="e">
        <f>B59-#REF!</f>
        <v>#REF!</v>
      </c>
      <c r="C82" s="8"/>
      <c r="D82" s="8"/>
      <c r="E82" s="8" t="e">
        <f>E59-#REF!</f>
        <v>#REF!</v>
      </c>
      <c r="F82" s="8"/>
      <c r="G82" s="8" t="e">
        <f>G59-#REF!</f>
        <v>#REF!</v>
      </c>
    </row>
    <row r="83" spans="1:7" ht="12.75" hidden="1">
      <c r="A83" s="2" t="s">
        <v>2</v>
      </c>
      <c r="B83" s="8" t="e">
        <f>B61-#REF!</f>
        <v>#REF!</v>
      </c>
      <c r="C83" s="8"/>
      <c r="D83" s="8"/>
      <c r="E83" s="8" t="e">
        <f>E61-#REF!</f>
        <v>#REF!</v>
      </c>
      <c r="F83" s="8"/>
      <c r="G83" s="8" t="e">
        <f>G61-#REF!</f>
        <v>#REF!</v>
      </c>
    </row>
    <row r="84" spans="1:7" ht="12.75" hidden="1">
      <c r="A84" s="2" t="s">
        <v>10</v>
      </c>
      <c r="B84" s="19" t="e">
        <f>B62-#REF!</f>
        <v>#REF!</v>
      </c>
      <c r="C84" s="19"/>
      <c r="D84" s="19"/>
      <c r="E84" s="19" t="e">
        <f>E62-#REF!</f>
        <v>#REF!</v>
      </c>
      <c r="F84" s="19"/>
      <c r="G84" s="8" t="e">
        <f>G62-#REF!</f>
        <v>#REF!</v>
      </c>
    </row>
    <row r="85" ht="12.75" hidden="1"/>
    <row r="86" spans="1:7" ht="12.75" hidden="1">
      <c r="A86" s="2" t="s">
        <v>8</v>
      </c>
      <c r="B86" s="8" t="e">
        <f>B64-#REF!</f>
        <v>#REF!</v>
      </c>
      <c r="C86" s="8"/>
      <c r="D86" s="8"/>
      <c r="E86" s="8" t="e">
        <f>E64-#REF!</f>
        <v>#REF!</v>
      </c>
      <c r="F86" s="8"/>
      <c r="G86" s="8" t="e">
        <f>G64-#REF!</f>
        <v>#REF!</v>
      </c>
    </row>
    <row r="87" ht="12.75" hidden="1"/>
    <row r="88" ht="12.75" hidden="1"/>
    <row r="89" spans="1:7" ht="12.75" hidden="1">
      <c r="A89" s="1" t="s">
        <v>14</v>
      </c>
      <c r="B89" s="5">
        <v>3999</v>
      </c>
      <c r="E89" s="5">
        <v>3453.1</v>
      </c>
      <c r="G89" s="5">
        <v>1014</v>
      </c>
    </row>
    <row r="90" ht="2.25" customHeight="1"/>
  </sheetData>
  <sheetProtection/>
  <mergeCells count="9">
    <mergeCell ref="C1:G1"/>
    <mergeCell ref="A4:G4"/>
    <mergeCell ref="A6:A8"/>
    <mergeCell ref="B6:B8"/>
    <mergeCell ref="C6:D6"/>
    <mergeCell ref="E6:E8"/>
    <mergeCell ref="G6:G8"/>
    <mergeCell ref="A2:G2"/>
    <mergeCell ref="A3:G3"/>
  </mergeCells>
  <printOptions/>
  <pageMargins left="0.5511811023622047" right="0.5511811023622047" top="0.3937007874015748" bottom="0.3937007874015748" header="0.5118110236220472" footer="0.196850393700787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Vladyslav</cp:lastModifiedBy>
  <cp:lastPrinted>2022-11-17T12:07:18Z</cp:lastPrinted>
  <dcterms:created xsi:type="dcterms:W3CDTF">1996-10-08T23:32:33Z</dcterms:created>
  <dcterms:modified xsi:type="dcterms:W3CDTF">2022-11-17T13:04:54Z</dcterms:modified>
  <cp:category/>
  <cp:version/>
  <cp:contentType/>
  <cp:contentStatus/>
</cp:coreProperties>
</file>