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00" tabRatio="552" activeTab="0"/>
  </bookViews>
  <sheets>
    <sheet name="загальний фонд 2020рік" sheetId="1" r:id="rId1"/>
    <sheet name="СпецФонд 2020рік " sheetId="2" r:id="rId2"/>
    <sheet name="СпецФонд  бюджет  розвитку" sheetId="3" r:id="rId3"/>
  </sheets>
  <definedNames>
    <definedName name="_xlnm.Print_Area" localSheetId="0">'загальний фонд 2020рік'!$A$1:$F$69</definedName>
    <definedName name="_xlnm.Print_Area" localSheetId="2">'СпецФонд  бюджет  розвитку'!$A$1:$I$80</definedName>
    <definedName name="_xlnm.Print_Area" localSheetId="1">'СпецФонд 2020рік '!$A$1:$I$81</definedName>
  </definedNames>
  <calcPr fullCalcOnLoad="1"/>
</workbook>
</file>

<file path=xl/sharedStrings.xml><?xml version="1.0" encoding="utf-8"?>
<sst xmlns="http://schemas.openxmlformats.org/spreadsheetml/2006/main" count="265" uniqueCount="90">
  <si>
    <t>Галузь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</si>
  <si>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</si>
  <si>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</si>
  <si>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</si>
  <si>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</si>
  <si>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</si>
  <si>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</si>
  <si>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</si>
  <si>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</si>
  <si>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</si>
  <si>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</si>
  <si>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</si>
  <si>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</si>
  <si>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</si>
  <si>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</si>
  <si>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</si>
  <si>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</si>
  <si>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</si>
  <si>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</si>
  <si>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</si>
  <si>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</si>
  <si>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</si>
  <si>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</si>
  <si>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</si>
  <si>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</si>
  <si>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</si>
  <si>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</si>
  <si>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</si>
  <si>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</si>
  <si>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</si>
  <si>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- інші видатки (без громпроектів)</t>
  </si>
  <si>
    <t>громадський бюджет</t>
  </si>
  <si>
    <t>в т.ч</t>
  </si>
  <si>
    <t xml:space="preserve">капітальні видатки за рахунок надходжень з бюджету м.Києва </t>
  </si>
  <si>
    <t>Результат виконання до річного  плану</t>
  </si>
  <si>
    <t xml:space="preserve">проведення капітальних ремонтів </t>
  </si>
  <si>
    <t>інші видатки</t>
  </si>
  <si>
    <t>громадський проект</t>
  </si>
  <si>
    <t>- благоустрій міст, сіл, селищ за рахунок цільового фонду</t>
  </si>
  <si>
    <t xml:space="preserve">капітальний ремонт обєктів житлово-комунального господарства </t>
  </si>
  <si>
    <t>медикаменти</t>
  </si>
  <si>
    <t>Результат виконання до  плану</t>
  </si>
  <si>
    <t>-  житлово експлуатаційне  господарство</t>
  </si>
  <si>
    <t xml:space="preserve">капітальний ремонт </t>
  </si>
  <si>
    <t>- благоустрій (придбання обладнання)</t>
  </si>
  <si>
    <t>капітальний ремонт</t>
  </si>
  <si>
    <t>інші видатки (крім захищених)</t>
  </si>
  <si>
    <t>Затверджено розписом на 2020 рік  (кошторисні призначення)</t>
  </si>
  <si>
    <t>інші виплати населенню</t>
  </si>
  <si>
    <t xml:space="preserve">інші виплати населенню </t>
  </si>
  <si>
    <t>благоустрій цільовий фонд</t>
  </si>
  <si>
    <t>- інші видатки (без  видатків жкг)</t>
  </si>
  <si>
    <t>- оплата комун. та енергоносіїв</t>
  </si>
  <si>
    <t>Затверджено розписом на 2020 рік ( з урахуванням змін)</t>
  </si>
  <si>
    <t xml:space="preserve">з них: капітальні видатки за рахунок надходжень з бюджету м.Києва </t>
  </si>
  <si>
    <t>план на рік</t>
  </si>
  <si>
    <t xml:space="preserve">з них:капітальні видатки за рахунок надходжень з бюджету м.Києва </t>
  </si>
  <si>
    <t xml:space="preserve">обєкти соцзахисту </t>
  </si>
  <si>
    <t>обєкти комун інфраструктури(каналізації)</t>
  </si>
  <si>
    <t xml:space="preserve">освітні заклади </t>
  </si>
  <si>
    <t>у тому числі :</t>
  </si>
  <si>
    <t>до річного плану</t>
  </si>
  <si>
    <t xml:space="preserve"> від____________№_________</t>
  </si>
  <si>
    <t>грошова компенсація за належні для отримання жилі приміщення</t>
  </si>
  <si>
    <t>виконання інвестиційних проєктів</t>
  </si>
  <si>
    <t>придбання житла для дітей сиріт</t>
  </si>
  <si>
    <t>Виконано станом на 01.01.2021</t>
  </si>
  <si>
    <t>тис.грн.</t>
  </si>
  <si>
    <t>тис.грн</t>
  </si>
  <si>
    <t>- харчування дітей та учнів</t>
  </si>
  <si>
    <t xml:space="preserve">Програми по галузі БУДІВНИЦТВО </t>
  </si>
  <si>
    <t>Всього спеціальний  фонд (у т.ч.власні надходження установ)</t>
  </si>
  <si>
    <r>
      <t>Інші послуги, пов</t>
    </r>
    <r>
      <rPr>
        <b/>
        <sz val="11"/>
        <rFont val="Arial Cyr"/>
        <family val="2"/>
      </rPr>
      <t>’</t>
    </r>
    <r>
      <rPr>
        <b/>
        <sz val="11"/>
        <rFont val="Times New Roman"/>
        <family val="1"/>
      </rPr>
      <t>язані з економічною діяльністю</t>
    </r>
  </si>
  <si>
    <t>Всього видатки загального фонду</t>
  </si>
  <si>
    <t xml:space="preserve">Виконано за 2020 рік </t>
  </si>
  <si>
    <t xml:space="preserve">Всього спеціальний  фонд (бюджет розвитку) </t>
  </si>
  <si>
    <t xml:space="preserve">виконання інвестиційних проєктів за рахунок субвенції з державного бюджету на розвиток окремих територій </t>
  </si>
  <si>
    <t>- благоустрій (придбання обмежувальних пристроїв (боллардів))</t>
  </si>
  <si>
    <t xml:space="preserve">Затверджено  капітальні видатки за рахунок надходжень спеціального фонду бюджету міста Києва (бюджету розвитку) </t>
  </si>
  <si>
    <t>у % до річного плану</t>
  </si>
  <si>
    <t>відхилення               у тис.грн</t>
  </si>
  <si>
    <t xml:space="preserve">придбання обладнання та предметів довгострокового користування </t>
  </si>
  <si>
    <t>(в тому числі за рахунок власних надходжень бюджетних установ)</t>
  </si>
  <si>
    <t>тис. грн.</t>
  </si>
  <si>
    <t xml:space="preserve"> Подільською  районною в місті Києві державною адміністрацією за 2020 рік у розрізі галузей</t>
  </si>
  <si>
    <r>
      <t xml:space="preserve">Інформація про  використання коштів </t>
    </r>
    <r>
      <rPr>
        <b/>
        <u val="single"/>
        <sz val="11"/>
        <rFont val="Times New Roman"/>
        <family val="1"/>
      </rPr>
      <t>загального фонду</t>
    </r>
    <r>
      <rPr>
        <b/>
        <sz val="11"/>
        <rFont val="Times New Roman"/>
        <family val="1"/>
      </rPr>
      <t xml:space="preserve"> бюджету міста Києва</t>
    </r>
  </si>
  <si>
    <r>
      <t xml:space="preserve">Інформація про  використання коштів  </t>
    </r>
    <r>
      <rPr>
        <b/>
        <u val="single"/>
        <sz val="12"/>
        <rFont val="Times New Roman"/>
        <family val="1"/>
      </rPr>
      <t>спеціального</t>
    </r>
    <r>
      <rPr>
        <b/>
        <sz val="12"/>
        <rFont val="Times New Roman"/>
        <family val="1"/>
      </rPr>
      <t xml:space="preserve"> фонду бюджету міста Києва </t>
    </r>
  </si>
  <si>
    <t xml:space="preserve"> Подільською районною у місті Києві державною адміністрацією  за 2020 рік у розрізі галузей</t>
  </si>
  <si>
    <r>
      <t>Інформація  про видатки розвитку за рахунок надходжень до бюджету розвитку спеціального фонду бюджету міста Києва</t>
    </r>
    <r>
      <rPr>
        <b/>
        <sz val="11"/>
        <rFont val="Times New Roman"/>
        <family val="1"/>
      </rPr>
      <t xml:space="preserve"> </t>
    </r>
  </si>
  <si>
    <t xml:space="preserve"> Подільською районною у місті Києві державною адміністрацією  за 2020 рік  у  розрізі галузей 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</si>
</sst>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0.000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"/>
    <numFmt numFmtId="215" formatCode="0.00000000"/>
  </numFmts>
  <fonts count="7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1"/>
      <name val="Arial Cyr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0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04" fontId="64" fillId="0" borderId="10" xfId="0" applyNumberFormat="1" applyFont="1" applyBorder="1" applyAlignment="1">
      <alignment horizontal="center" vertical="center" wrapText="1"/>
    </xf>
    <xf numFmtId="204" fontId="64" fillId="0" borderId="0" xfId="0" applyNumberFormat="1" applyFont="1" applyAlignment="1">
      <alignment horizontal="center" vertical="center" wrapText="1"/>
    </xf>
    <xf numFmtId="0" fontId="65" fillId="32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5" fillId="3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4" fillId="3" borderId="0" xfId="0" applyFont="1" applyFill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04" fontId="64" fillId="3" borderId="0" xfId="0" applyNumberFormat="1" applyFont="1" applyFill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top"/>
    </xf>
    <xf numFmtId="0" fontId="1" fillId="33" borderId="0" xfId="0" applyFont="1" applyFill="1" applyAlignment="1">
      <alignment horizontal="center" vertical="center" wrapText="1"/>
    </xf>
    <xf numFmtId="2" fontId="64" fillId="0" borderId="0" xfId="0" applyNumberFormat="1" applyFont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206" fontId="10" fillId="32" borderId="10" xfId="0" applyNumberFormat="1" applyFont="1" applyFill="1" applyBorder="1" applyAlignment="1">
      <alignment horizontal="center" vertical="center" wrapText="1"/>
    </xf>
    <xf numFmtId="204" fontId="64" fillId="0" borderId="0" xfId="0" applyNumberFormat="1" applyFont="1" applyBorder="1" applyAlignment="1">
      <alignment horizontal="center" vertical="center" wrapText="1"/>
    </xf>
    <xf numFmtId="206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206" fontId="67" fillId="0" borderId="10" xfId="0" applyNumberFormat="1" applyFont="1" applyBorder="1" applyAlignment="1">
      <alignment horizontal="center" vertical="center" wrapText="1"/>
    </xf>
    <xf numFmtId="206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206" fontId="14" fillId="0" borderId="10" xfId="0" applyNumberFormat="1" applyFont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right" vertical="center" wrapText="1"/>
    </xf>
    <xf numFmtId="0" fontId="67" fillId="0" borderId="0" xfId="0" applyFont="1" applyFill="1" applyAlignment="1">
      <alignment horizontal="center" vertical="center" wrapText="1"/>
    </xf>
    <xf numFmtId="206" fontId="14" fillId="0" borderId="10" xfId="0" applyNumberFormat="1" applyFont="1" applyFill="1" applyBorder="1" applyAlignment="1">
      <alignment horizontal="center" vertical="center" wrapText="1"/>
    </xf>
    <xf numFmtId="206" fontId="6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206" fontId="69" fillId="0" borderId="10" xfId="0" applyNumberFormat="1" applyFont="1" applyFill="1" applyBorder="1" applyAlignment="1">
      <alignment horizontal="center" vertical="center" wrapText="1"/>
    </xf>
    <xf numFmtId="206" fontId="69" fillId="32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206" fontId="69" fillId="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206" fontId="15" fillId="32" borderId="10" xfId="0" applyNumberFormat="1" applyFont="1" applyFill="1" applyBorder="1" applyAlignment="1">
      <alignment horizontal="center" vertical="center" wrapText="1"/>
    </xf>
    <xf numFmtId="206" fontId="15" fillId="6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206" fontId="70" fillId="0" borderId="10" xfId="0" applyNumberFormat="1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center" wrapText="1"/>
    </xf>
    <xf numFmtId="206" fontId="16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206" fontId="18" fillId="0" borderId="10" xfId="0" applyNumberFormat="1" applyFont="1" applyBorder="1" applyAlignment="1">
      <alignment horizontal="center" vertical="center" wrapText="1"/>
    </xf>
    <xf numFmtId="206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right" vertical="center" wrapText="1"/>
    </xf>
    <xf numFmtId="0" fontId="70" fillId="0" borderId="0" xfId="0" applyFont="1" applyFill="1" applyAlignment="1">
      <alignment horizontal="center" vertical="center" wrapText="1"/>
    </xf>
    <xf numFmtId="206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206" fontId="7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206" fontId="72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wrapText="1"/>
    </xf>
    <xf numFmtId="206" fontId="72" fillId="32" borderId="10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wrapText="1"/>
    </xf>
    <xf numFmtId="206" fontId="72" fillId="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5" fillId="11" borderId="10" xfId="0" applyFont="1" applyFill="1" applyBorder="1" applyAlignment="1">
      <alignment horizontal="left" vertical="center" wrapText="1"/>
    </xf>
    <xf numFmtId="206" fontId="15" fillId="11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206" fontId="15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206" fontId="10" fillId="35" borderId="10" xfId="0" applyNumberFormat="1" applyFont="1" applyFill="1" applyBorder="1" applyAlignment="1">
      <alignment horizontal="center" vertical="center" wrapText="1"/>
    </xf>
    <xf numFmtId="206" fontId="14" fillId="35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204" fontId="12" fillId="3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 wrapText="1"/>
    </xf>
    <xf numFmtId="206" fontId="12" fillId="6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206" fontId="10" fillId="3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205" fontId="14" fillId="0" borderId="0" xfId="0" applyNumberFormat="1" applyFont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206" fontId="10" fillId="34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206" fontId="12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204" fontId="70" fillId="0" borderId="0" xfId="0" applyNumberFormat="1" applyFont="1" applyAlignment="1">
      <alignment horizontal="center" vertical="center" wrapText="1"/>
    </xf>
    <xf numFmtId="204" fontId="70" fillId="0" borderId="10" xfId="0" applyNumberFormat="1" applyFont="1" applyBorder="1" applyAlignment="1">
      <alignment horizontal="center" vertical="center" wrapText="1"/>
    </xf>
    <xf numFmtId="204" fontId="70" fillId="0" borderId="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204" fontId="16" fillId="0" borderId="0" xfId="0" applyNumberFormat="1" applyFont="1" applyAlignment="1">
      <alignment horizontal="center" vertical="center" wrapText="1"/>
    </xf>
    <xf numFmtId="4" fontId="17" fillId="0" borderId="11" xfId="0" applyNumberFormat="1" applyFont="1" applyBorder="1" applyAlignment="1">
      <alignment horizontal="right" vertical="top"/>
    </xf>
    <xf numFmtId="0" fontId="16" fillId="33" borderId="0" xfId="0" applyFont="1" applyFill="1" applyAlignment="1">
      <alignment horizontal="center" vertical="center" wrapText="1"/>
    </xf>
    <xf numFmtId="2" fontId="70" fillId="0" borderId="0" xfId="0" applyNumberFormat="1" applyFont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206" fontId="16" fillId="34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93"/>
  <sheetViews>
    <sheetView tabSelected="1" view="pageBreakPreview" zoomScaleSheetLayoutView="100" zoomScalePageLayoutView="0" workbookViewId="0" topLeftCell="A1">
      <selection activeCell="C1" sqref="C1:F1"/>
    </sheetView>
  </sheetViews>
  <sheetFormatPr defaultColWidth="9.140625" defaultRowHeight="12.75"/>
  <cols>
    <col min="1" max="1" width="42.7109375" style="1" customWidth="1"/>
    <col min="2" max="2" width="22.140625" style="6" customWidth="1"/>
    <col min="3" max="3" width="21.421875" style="6" customWidth="1"/>
    <col min="4" max="4" width="16.00390625" style="6" customWidth="1"/>
    <col min="5" max="5" width="12.00390625" style="6" hidden="1" customWidth="1"/>
    <col min="6" max="6" width="18.421875" style="6" customWidth="1"/>
    <col min="7" max="16384" width="9.140625" style="6" customWidth="1"/>
  </cols>
  <sheetData>
    <row r="1" spans="2:6" s="1" customFormat="1" ht="12.75" customHeight="1">
      <c r="B1" s="6"/>
      <c r="C1" s="124"/>
      <c r="D1" s="124"/>
      <c r="E1" s="124"/>
      <c r="F1" s="124"/>
    </row>
    <row r="2" spans="1:4" s="1" customFormat="1" ht="7.5" customHeight="1">
      <c r="A2" s="16"/>
      <c r="B2" s="6"/>
      <c r="C2" s="6"/>
      <c r="D2" s="6"/>
    </row>
    <row r="3" spans="2:4" s="1" customFormat="1" ht="12.75" hidden="1">
      <c r="B3" s="6"/>
      <c r="C3" s="6"/>
      <c r="D3" s="6"/>
    </row>
    <row r="4" spans="1:6" s="1" customFormat="1" ht="15">
      <c r="A4" s="125" t="s">
        <v>85</v>
      </c>
      <c r="B4" s="125"/>
      <c r="C4" s="125"/>
      <c r="D4" s="125"/>
      <c r="E4" s="31"/>
      <c r="F4" s="31"/>
    </row>
    <row r="5" spans="1:6" s="1" customFormat="1" ht="15">
      <c r="A5" s="125" t="s">
        <v>84</v>
      </c>
      <c r="B5" s="125"/>
      <c r="C5" s="125"/>
      <c r="D5" s="125"/>
      <c r="E5" s="31"/>
      <c r="F5" s="31"/>
    </row>
    <row r="6" spans="1:6" s="1" customFormat="1" ht="13.5" customHeight="1">
      <c r="A6" s="31"/>
      <c r="B6" s="32"/>
      <c r="C6" s="32"/>
      <c r="D6" s="32"/>
      <c r="E6" s="31"/>
      <c r="F6" s="31" t="s">
        <v>67</v>
      </c>
    </row>
    <row r="7" spans="1:6" s="5" customFormat="1" ht="27.75" customHeight="1">
      <c r="A7" s="126" t="s">
        <v>0</v>
      </c>
      <c r="B7" s="126" t="s">
        <v>53</v>
      </c>
      <c r="C7" s="126" t="s">
        <v>66</v>
      </c>
      <c r="D7" s="131" t="s">
        <v>41</v>
      </c>
      <c r="E7" s="132"/>
      <c r="F7" s="133"/>
    </row>
    <row r="8" spans="1:6" s="5" customFormat="1" ht="19.5" customHeight="1">
      <c r="A8" s="127"/>
      <c r="B8" s="129"/>
      <c r="C8" s="127"/>
      <c r="D8" s="127" t="s">
        <v>8</v>
      </c>
      <c r="E8" s="31"/>
      <c r="F8" s="134" t="s">
        <v>67</v>
      </c>
    </row>
    <row r="9" spans="1:6" s="5" customFormat="1" ht="4.5" customHeight="1">
      <c r="A9" s="128"/>
      <c r="B9" s="130"/>
      <c r="C9" s="128"/>
      <c r="D9" s="128"/>
      <c r="E9" s="31"/>
      <c r="F9" s="135"/>
    </row>
    <row r="10" spans="1:6" s="13" customFormat="1" ht="33" customHeight="1">
      <c r="A10" s="104" t="s">
        <v>20</v>
      </c>
      <c r="B10" s="105">
        <f>B12+B13+B14</f>
        <v>99214.3</v>
      </c>
      <c r="C10" s="105">
        <f>C12+C13+C14</f>
        <v>97618.7</v>
      </c>
      <c r="D10" s="105">
        <f>C10/B10*100</f>
        <v>98.39176409045874</v>
      </c>
      <c r="E10" s="106">
        <v>692</v>
      </c>
      <c r="F10" s="105">
        <f>C10-B10</f>
        <v>-1595.6000000000058</v>
      </c>
    </row>
    <row r="11" spans="1:6" ht="15.75" customHeight="1">
      <c r="A11" s="39" t="s">
        <v>1</v>
      </c>
      <c r="B11" s="40"/>
      <c r="C11" s="40"/>
      <c r="D11" s="92"/>
      <c r="E11" s="32"/>
      <c r="F11" s="44"/>
    </row>
    <row r="12" spans="1:6" s="14" customFormat="1" ht="18.75" customHeight="1">
      <c r="A12" s="42" t="s">
        <v>10</v>
      </c>
      <c r="B12" s="43">
        <v>92526.6</v>
      </c>
      <c r="C12" s="43">
        <v>92073.3</v>
      </c>
      <c r="D12" s="93">
        <f>C12/B12*100</f>
        <v>99.51008682908483</v>
      </c>
      <c r="E12" s="94"/>
      <c r="F12" s="44">
        <f aca="true" t="shared" si="0" ref="F12:F69">C12-B12</f>
        <v>-453.3000000000029</v>
      </c>
    </row>
    <row r="13" spans="1:6" s="14" customFormat="1" ht="31.5" customHeight="1">
      <c r="A13" s="42" t="s">
        <v>2</v>
      </c>
      <c r="B13" s="43">
        <v>2215.5</v>
      </c>
      <c r="C13" s="43">
        <v>1131.9</v>
      </c>
      <c r="D13" s="93">
        <f>C13/B13*100</f>
        <v>51.090047393364934</v>
      </c>
      <c r="E13" s="94"/>
      <c r="F13" s="44">
        <f t="shared" si="0"/>
        <v>-1083.6</v>
      </c>
    </row>
    <row r="14" spans="1:6" s="14" customFormat="1" ht="15.75" customHeight="1">
      <c r="A14" s="42" t="s">
        <v>12</v>
      </c>
      <c r="B14" s="43">
        <v>4472.2</v>
      </c>
      <c r="C14" s="43">
        <f>4401.4+12.1</f>
        <v>4413.5</v>
      </c>
      <c r="D14" s="93">
        <f>C14/B14*100</f>
        <v>98.68744689414606</v>
      </c>
      <c r="E14" s="94">
        <v>628</v>
      </c>
      <c r="F14" s="44">
        <f t="shared" si="0"/>
        <v>-58.69999999999982</v>
      </c>
    </row>
    <row r="15" spans="1:6" s="13" customFormat="1" ht="20.25" customHeight="1">
      <c r="A15" s="104" t="s">
        <v>21</v>
      </c>
      <c r="B15" s="105">
        <v>1209592.1</v>
      </c>
      <c r="C15" s="105">
        <v>1105735.3</v>
      </c>
      <c r="D15" s="105">
        <f>C15/B15*100</f>
        <v>91.41389894990219</v>
      </c>
      <c r="E15" s="106">
        <v>323</v>
      </c>
      <c r="F15" s="105">
        <f t="shared" si="0"/>
        <v>-103856.80000000005</v>
      </c>
    </row>
    <row r="16" spans="1:6" ht="15">
      <c r="A16" s="39" t="s">
        <v>1</v>
      </c>
      <c r="B16" s="40"/>
      <c r="C16" s="40"/>
      <c r="D16" s="92"/>
      <c r="E16" s="32"/>
      <c r="F16" s="44"/>
    </row>
    <row r="17" spans="1:6" s="14" customFormat="1" ht="15">
      <c r="A17" s="42" t="s">
        <v>10</v>
      </c>
      <c r="B17" s="43">
        <v>894390.5</v>
      </c>
      <c r="C17" s="43">
        <v>890247.5</v>
      </c>
      <c r="D17" s="93">
        <f aca="true" t="shared" si="1" ref="D17:D26">C17/B17*100</f>
        <v>99.53677951632983</v>
      </c>
      <c r="E17" s="95"/>
      <c r="F17" s="44">
        <f t="shared" si="0"/>
        <v>-4143</v>
      </c>
    </row>
    <row r="18" spans="1:6" s="14" customFormat="1" ht="15.75" customHeight="1">
      <c r="A18" s="42" t="s">
        <v>11</v>
      </c>
      <c r="B18" s="43">
        <v>3658.7</v>
      </c>
      <c r="C18" s="43">
        <v>2809.7</v>
      </c>
      <c r="D18" s="93">
        <f t="shared" si="1"/>
        <v>76.79503648837019</v>
      </c>
      <c r="E18" s="94"/>
      <c r="F18" s="44">
        <f t="shared" si="0"/>
        <v>-849</v>
      </c>
    </row>
    <row r="19" spans="1:6" s="14" customFormat="1" ht="15">
      <c r="A19" s="42" t="s">
        <v>3</v>
      </c>
      <c r="B19" s="43">
        <v>56414.5</v>
      </c>
      <c r="C19" s="43">
        <v>30344.5</v>
      </c>
      <c r="D19" s="93">
        <f t="shared" si="1"/>
        <v>53.788476366891494</v>
      </c>
      <c r="E19" s="95"/>
      <c r="F19" s="44">
        <f t="shared" si="0"/>
        <v>-26070</v>
      </c>
    </row>
    <row r="20" spans="1:6" s="14" customFormat="1" ht="30">
      <c r="A20" s="42" t="s">
        <v>2</v>
      </c>
      <c r="B20" s="43">
        <v>103745</v>
      </c>
      <c r="C20" s="48">
        <v>55115.8</v>
      </c>
      <c r="D20" s="93">
        <f t="shared" si="1"/>
        <v>53.126222950503646</v>
      </c>
      <c r="E20" s="94"/>
      <c r="F20" s="44">
        <f t="shared" si="0"/>
        <v>-48629.2</v>
      </c>
    </row>
    <row r="21" spans="1:6" s="14" customFormat="1" ht="15">
      <c r="A21" s="42" t="s">
        <v>16</v>
      </c>
      <c r="B21" s="43">
        <v>80.7</v>
      </c>
      <c r="C21" s="43">
        <v>60.7</v>
      </c>
      <c r="D21" s="93">
        <f t="shared" si="1"/>
        <v>75.21685254027261</v>
      </c>
      <c r="E21" s="94">
        <v>162</v>
      </c>
      <c r="F21" s="44">
        <f t="shared" si="0"/>
        <v>-20</v>
      </c>
    </row>
    <row r="22" spans="1:6" s="14" customFormat="1" ht="16.5" customHeight="1">
      <c r="A22" s="42" t="s">
        <v>12</v>
      </c>
      <c r="B22" s="43">
        <f>B15-B17-B18-B19-B20-B21-B25</f>
        <v>149869.40000000008</v>
      </c>
      <c r="C22" s="43">
        <f>C15-C17-C18-C19-C20-C21-C25</f>
        <v>126261.10000000003</v>
      </c>
      <c r="D22" s="93">
        <f t="shared" si="1"/>
        <v>84.24741808534628</v>
      </c>
      <c r="E22" s="94">
        <v>450</v>
      </c>
      <c r="F22" s="44">
        <f t="shared" si="0"/>
        <v>-23608.300000000047</v>
      </c>
    </row>
    <row r="23" spans="1:6" s="14" customFormat="1" ht="0.75" customHeight="1" hidden="1">
      <c r="A23" s="46" t="s">
        <v>27</v>
      </c>
      <c r="B23" s="43">
        <f>78786.1-1339.3</f>
        <v>77446.8</v>
      </c>
      <c r="C23" s="43">
        <f>62681.4-802</f>
        <v>61879.4</v>
      </c>
      <c r="D23" s="93">
        <f t="shared" si="1"/>
        <v>79.89923405486088</v>
      </c>
      <c r="E23" s="95"/>
      <c r="F23" s="44">
        <f t="shared" si="0"/>
        <v>-15567.400000000001</v>
      </c>
    </row>
    <row r="24" spans="1:6" s="14" customFormat="1" ht="19.5" customHeight="1" hidden="1">
      <c r="A24" s="46" t="s">
        <v>29</v>
      </c>
      <c r="B24" s="43">
        <f>65947.5-94</f>
        <v>65853.5</v>
      </c>
      <c r="C24" s="43">
        <f>58291.2-94</f>
        <v>58197.2</v>
      </c>
      <c r="D24" s="93">
        <f t="shared" si="1"/>
        <v>88.37373867751903</v>
      </c>
      <c r="E24" s="95"/>
      <c r="F24" s="44">
        <f t="shared" si="0"/>
        <v>-7656.300000000003</v>
      </c>
    </row>
    <row r="25" spans="1:7" s="15" customFormat="1" ht="19.5" customHeight="1">
      <c r="A25" s="45" t="s">
        <v>31</v>
      </c>
      <c r="B25" s="48">
        <v>1433.3</v>
      </c>
      <c r="C25" s="44">
        <f>802+94</f>
        <v>896</v>
      </c>
      <c r="D25" s="93">
        <f t="shared" si="1"/>
        <v>62.513081699574414</v>
      </c>
      <c r="E25" s="96">
        <v>881</v>
      </c>
      <c r="F25" s="44">
        <f t="shared" si="0"/>
        <v>-537.3</v>
      </c>
      <c r="G25" s="22"/>
    </row>
    <row r="26" spans="1:6" s="17" customFormat="1" ht="36" customHeight="1">
      <c r="A26" s="104" t="s">
        <v>22</v>
      </c>
      <c r="B26" s="105">
        <f>55918.4+30.8</f>
        <v>55949.200000000004</v>
      </c>
      <c r="C26" s="105">
        <v>52575.1</v>
      </c>
      <c r="D26" s="105">
        <f t="shared" si="1"/>
        <v>93.96935076819686</v>
      </c>
      <c r="E26" s="107">
        <v>229</v>
      </c>
      <c r="F26" s="105">
        <f t="shared" si="0"/>
        <v>-3374.100000000006</v>
      </c>
    </row>
    <row r="27" spans="1:6" s="1" customFormat="1" ht="15">
      <c r="A27" s="39" t="s">
        <v>1</v>
      </c>
      <c r="B27" s="40"/>
      <c r="C27" s="40"/>
      <c r="D27" s="92"/>
      <c r="E27" s="32"/>
      <c r="F27" s="44"/>
    </row>
    <row r="28" spans="1:6" s="12" customFormat="1" ht="18.75" customHeight="1">
      <c r="A28" s="42" t="s">
        <v>10</v>
      </c>
      <c r="B28" s="43">
        <v>44417.4</v>
      </c>
      <c r="C28" s="43">
        <v>44118.3</v>
      </c>
      <c r="D28" s="93">
        <f>C28/B28*100</f>
        <v>99.32661524537681</v>
      </c>
      <c r="E28" s="94"/>
      <c r="F28" s="44">
        <f t="shared" si="0"/>
        <v>-299.09999999999854</v>
      </c>
    </row>
    <row r="29" spans="1:6" s="12" customFormat="1" ht="15" customHeight="1" hidden="1">
      <c r="A29" s="42" t="s">
        <v>11</v>
      </c>
      <c r="B29" s="49"/>
      <c r="C29" s="49"/>
      <c r="D29" s="93"/>
      <c r="E29" s="95"/>
      <c r="F29" s="44">
        <f t="shared" si="0"/>
        <v>0</v>
      </c>
    </row>
    <row r="30" spans="1:6" s="12" customFormat="1" ht="17.25" customHeight="1">
      <c r="A30" s="42" t="s">
        <v>3</v>
      </c>
      <c r="B30" s="43">
        <v>74</v>
      </c>
      <c r="C30" s="43">
        <v>46.1</v>
      </c>
      <c r="D30" s="93">
        <f aca="true" t="shared" si="2" ref="D30:D38">C30/B30*100</f>
        <v>62.29729729729729</v>
      </c>
      <c r="E30" s="94"/>
      <c r="F30" s="44">
        <f t="shared" si="0"/>
        <v>-27.9</v>
      </c>
    </row>
    <row r="31" spans="1:6" s="12" customFormat="1" ht="30">
      <c r="A31" s="42" t="s">
        <v>2</v>
      </c>
      <c r="B31" s="43">
        <v>2199.2</v>
      </c>
      <c r="C31" s="43">
        <v>1207.5</v>
      </c>
      <c r="D31" s="93">
        <f t="shared" si="2"/>
        <v>54.90632957439069</v>
      </c>
      <c r="E31" s="94"/>
      <c r="F31" s="44">
        <f t="shared" si="0"/>
        <v>-991.6999999999998</v>
      </c>
    </row>
    <row r="32" spans="1:6" s="12" customFormat="1" ht="16.5" customHeight="1">
      <c r="A32" s="42" t="s">
        <v>16</v>
      </c>
      <c r="B32" s="43">
        <v>3267.1</v>
      </c>
      <c r="C32" s="48">
        <v>3150</v>
      </c>
      <c r="D32" s="93">
        <f t="shared" si="2"/>
        <v>96.4157815799945</v>
      </c>
      <c r="E32" s="95"/>
      <c r="F32" s="44">
        <f t="shared" si="0"/>
        <v>-117.09999999999991</v>
      </c>
    </row>
    <row r="33" spans="1:6" s="12" customFormat="1" ht="12.75" customHeight="1">
      <c r="A33" s="42" t="s">
        <v>30</v>
      </c>
      <c r="B33" s="43">
        <f>B26-B28-B29-B30-B31-B32-B34</f>
        <v>4975.700000000002</v>
      </c>
      <c r="C33" s="43">
        <f>C26-C28-C29-C30-C31-C32-C34</f>
        <v>3377.1999999999953</v>
      </c>
      <c r="D33" s="93">
        <f t="shared" si="2"/>
        <v>67.87386699358873</v>
      </c>
      <c r="E33" s="94">
        <v>314</v>
      </c>
      <c r="F33" s="44">
        <f t="shared" si="0"/>
        <v>-1598.5000000000064</v>
      </c>
    </row>
    <row r="34" spans="1:6" s="12" customFormat="1" ht="17.25" customHeight="1">
      <c r="A34" s="42" t="s">
        <v>26</v>
      </c>
      <c r="B34" s="43">
        <v>1015.8</v>
      </c>
      <c r="C34" s="43">
        <v>676</v>
      </c>
      <c r="D34" s="93">
        <f t="shared" si="2"/>
        <v>66.54853317582202</v>
      </c>
      <c r="E34" s="95"/>
      <c r="F34" s="44">
        <f t="shared" si="0"/>
        <v>-339.79999999999995</v>
      </c>
    </row>
    <row r="35" spans="1:6" s="13" customFormat="1" ht="33" customHeight="1">
      <c r="A35" s="104" t="s">
        <v>23</v>
      </c>
      <c r="B35" s="105">
        <f>B37+B38+B39</f>
        <v>52173.4</v>
      </c>
      <c r="C35" s="105">
        <f>C37+C38+C39</f>
        <v>50588.1</v>
      </c>
      <c r="D35" s="105">
        <f t="shared" si="2"/>
        <v>96.96147845453812</v>
      </c>
      <c r="E35" s="106">
        <v>425</v>
      </c>
      <c r="F35" s="105">
        <f t="shared" si="0"/>
        <v>-1585.300000000003</v>
      </c>
    </row>
    <row r="36" spans="1:6" ht="15.75" customHeight="1">
      <c r="A36" s="39" t="s">
        <v>1</v>
      </c>
      <c r="B36" s="41"/>
      <c r="C36" s="40"/>
      <c r="D36" s="30"/>
      <c r="E36" s="32"/>
      <c r="F36" s="44"/>
    </row>
    <row r="37" spans="1:6" s="14" customFormat="1" ht="29.25" customHeight="1">
      <c r="A37" s="42" t="s">
        <v>42</v>
      </c>
      <c r="B37" s="43">
        <v>3672.5</v>
      </c>
      <c r="C37" s="43">
        <v>3650</v>
      </c>
      <c r="D37" s="44">
        <f t="shared" si="2"/>
        <v>99.38733832539143</v>
      </c>
      <c r="E37" s="95"/>
      <c r="F37" s="44">
        <f t="shared" si="0"/>
        <v>-22.5</v>
      </c>
    </row>
    <row r="38" spans="1:6" s="14" customFormat="1" ht="26.25" customHeight="1">
      <c r="A38" s="42" t="s">
        <v>18</v>
      </c>
      <c r="B38" s="43">
        <f>48500.9-99.8</f>
        <v>48401.1</v>
      </c>
      <c r="C38" s="43">
        <f>46938.1-99.8</f>
        <v>46838.299999999996</v>
      </c>
      <c r="D38" s="44">
        <f t="shared" si="2"/>
        <v>96.77114776317066</v>
      </c>
      <c r="E38" s="95"/>
      <c r="F38" s="44">
        <f t="shared" si="0"/>
        <v>-1562.800000000003</v>
      </c>
    </row>
    <row r="39" spans="1:6" s="11" customFormat="1" ht="24" customHeight="1">
      <c r="A39" s="42" t="s">
        <v>26</v>
      </c>
      <c r="B39" s="44">
        <v>99.8</v>
      </c>
      <c r="C39" s="44">
        <v>99.8</v>
      </c>
      <c r="D39" s="93">
        <f>C39/B39*100</f>
        <v>100</v>
      </c>
      <c r="E39" s="47"/>
      <c r="F39" s="44">
        <f t="shared" si="0"/>
        <v>0</v>
      </c>
    </row>
    <row r="40" spans="1:6" s="20" customFormat="1" ht="27.75" customHeight="1" hidden="1">
      <c r="A40" s="97"/>
      <c r="B40" s="51"/>
      <c r="C40" s="51"/>
      <c r="D40" s="30"/>
      <c r="E40" s="98"/>
      <c r="F40" s="99">
        <f t="shared" si="0"/>
        <v>0</v>
      </c>
    </row>
    <row r="41" spans="1:6" s="18" customFormat="1" ht="28.5">
      <c r="A41" s="104" t="s">
        <v>24</v>
      </c>
      <c r="B41" s="105">
        <v>21125.9</v>
      </c>
      <c r="C41" s="105">
        <v>18842.1</v>
      </c>
      <c r="D41" s="105">
        <f>C41/B41*100</f>
        <v>89.18957298860639</v>
      </c>
      <c r="E41" s="106">
        <v>197</v>
      </c>
      <c r="F41" s="105">
        <f t="shared" si="0"/>
        <v>-2283.800000000003</v>
      </c>
    </row>
    <row r="42" spans="1:6" s="1" customFormat="1" ht="15">
      <c r="A42" s="39" t="s">
        <v>1</v>
      </c>
      <c r="B42" s="40"/>
      <c r="C42" s="40"/>
      <c r="D42" s="92"/>
      <c r="E42" s="32"/>
      <c r="F42" s="44"/>
    </row>
    <row r="43" spans="1:6" s="12" customFormat="1" ht="15">
      <c r="A43" s="42" t="s">
        <v>10</v>
      </c>
      <c r="B43" s="43">
        <v>16665.7</v>
      </c>
      <c r="C43" s="43">
        <v>15509.4</v>
      </c>
      <c r="D43" s="93">
        <f>C43/B43*100</f>
        <v>93.06179758425988</v>
      </c>
      <c r="E43" s="95"/>
      <c r="F43" s="44">
        <f t="shared" si="0"/>
        <v>-1156.300000000001</v>
      </c>
    </row>
    <row r="44" spans="1:6" s="12" customFormat="1" ht="15">
      <c r="A44" s="42" t="s">
        <v>52</v>
      </c>
      <c r="B44" s="43">
        <v>1489.2</v>
      </c>
      <c r="C44" s="43">
        <v>801.2</v>
      </c>
      <c r="D44" s="93">
        <f>C44/B44*100</f>
        <v>53.80069836153639</v>
      </c>
      <c r="E44" s="94"/>
      <c r="F44" s="44">
        <f t="shared" si="0"/>
        <v>-688</v>
      </c>
    </row>
    <row r="45" spans="1:6" s="12" customFormat="1" ht="14.25" customHeight="1">
      <c r="A45" s="42" t="s">
        <v>12</v>
      </c>
      <c r="B45" s="43">
        <f>B41-B43-B44</f>
        <v>2971.000000000001</v>
      </c>
      <c r="C45" s="43">
        <f>C41-C43-C44</f>
        <v>2531.499999999999</v>
      </c>
      <c r="D45" s="93">
        <f>C45/B45*100</f>
        <v>85.20700100976096</v>
      </c>
      <c r="E45" s="94">
        <v>461</v>
      </c>
      <c r="F45" s="44">
        <f t="shared" si="0"/>
        <v>-439.5000000000018</v>
      </c>
    </row>
    <row r="46" spans="1:6" s="13" customFormat="1" ht="12.75" customHeight="1" hidden="1">
      <c r="A46" s="100" t="s">
        <v>4</v>
      </c>
      <c r="B46" s="54"/>
      <c r="C46" s="54"/>
      <c r="D46" s="101" t="e">
        <f>C46/B46*100</f>
        <v>#DIV/0!</v>
      </c>
      <c r="E46" s="91"/>
      <c r="F46" s="99">
        <f t="shared" si="0"/>
        <v>0</v>
      </c>
    </row>
    <row r="47" spans="1:6" ht="12.75" customHeight="1" hidden="1">
      <c r="A47" s="39" t="s">
        <v>1</v>
      </c>
      <c r="B47" s="40"/>
      <c r="C47" s="40"/>
      <c r="D47" s="92"/>
      <c r="E47" s="31"/>
      <c r="F47" s="99">
        <f t="shared" si="0"/>
        <v>0</v>
      </c>
    </row>
    <row r="48" spans="1:6" s="14" customFormat="1" ht="0.75" customHeight="1" hidden="1">
      <c r="A48" s="42" t="s">
        <v>26</v>
      </c>
      <c r="B48" s="43"/>
      <c r="C48" s="49"/>
      <c r="D48" s="93" t="e">
        <f>C48/B48*100</f>
        <v>#DIV/0!</v>
      </c>
      <c r="E48" s="94"/>
      <c r="F48" s="99">
        <f t="shared" si="0"/>
        <v>0</v>
      </c>
    </row>
    <row r="49" spans="1:6" s="18" customFormat="1" ht="30" customHeight="1">
      <c r="A49" s="104" t="s">
        <v>25</v>
      </c>
      <c r="B49" s="105">
        <v>9515.4</v>
      </c>
      <c r="C49" s="105">
        <v>8567.8</v>
      </c>
      <c r="D49" s="105">
        <f>C49/B49*100</f>
        <v>90.04140656199424</v>
      </c>
      <c r="E49" s="106">
        <v>73</v>
      </c>
      <c r="F49" s="108">
        <f t="shared" si="0"/>
        <v>-947.6000000000004</v>
      </c>
    </row>
    <row r="50" spans="1:6" s="1" customFormat="1" ht="15">
      <c r="A50" s="50" t="s">
        <v>1</v>
      </c>
      <c r="B50" s="41"/>
      <c r="C50" s="40"/>
      <c r="D50" s="92"/>
      <c r="E50" s="31"/>
      <c r="F50" s="44"/>
    </row>
    <row r="51" spans="1:6" s="12" customFormat="1" ht="15.75" customHeight="1">
      <c r="A51" s="42" t="s">
        <v>10</v>
      </c>
      <c r="B51" s="43">
        <v>7758.4</v>
      </c>
      <c r="C51" s="43">
        <v>7750.3</v>
      </c>
      <c r="D51" s="93">
        <f aca="true" t="shared" si="3" ref="D51:D60">C51/B51*100</f>
        <v>99.89559703031553</v>
      </c>
      <c r="E51" s="94"/>
      <c r="F51" s="44">
        <f t="shared" si="0"/>
        <v>-8.099999999999454</v>
      </c>
    </row>
    <row r="52" spans="1:6" s="12" customFormat="1" ht="15.75" customHeight="1">
      <c r="A52" s="42" t="s">
        <v>40</v>
      </c>
      <c r="B52" s="43">
        <v>17.6</v>
      </c>
      <c r="C52" s="43"/>
      <c r="D52" s="93">
        <f t="shared" si="3"/>
        <v>0</v>
      </c>
      <c r="E52" s="94"/>
      <c r="F52" s="44">
        <f t="shared" si="0"/>
        <v>-17.6</v>
      </c>
    </row>
    <row r="53" spans="1:6" s="12" customFormat="1" ht="15">
      <c r="A53" s="42" t="s">
        <v>52</v>
      </c>
      <c r="B53" s="43">
        <v>431.3</v>
      </c>
      <c r="C53" s="43">
        <v>18.8</v>
      </c>
      <c r="D53" s="93">
        <f t="shared" si="3"/>
        <v>4.358914908416415</v>
      </c>
      <c r="E53" s="94"/>
      <c r="F53" s="44">
        <f t="shared" si="0"/>
        <v>-412.5</v>
      </c>
    </row>
    <row r="54" spans="1:6" s="12" customFormat="1" ht="18.75" customHeight="1">
      <c r="A54" s="42" t="s">
        <v>12</v>
      </c>
      <c r="B54" s="43">
        <f>B49-B51-B53-B52</f>
        <v>1308.1000000000001</v>
      </c>
      <c r="C54" s="43">
        <f>C49-C51-C53-C52</f>
        <v>798.6999999999991</v>
      </c>
      <c r="D54" s="93">
        <f t="shared" si="3"/>
        <v>61.05802308691989</v>
      </c>
      <c r="E54" s="94">
        <v>352</v>
      </c>
      <c r="F54" s="44">
        <f t="shared" si="0"/>
        <v>-509.400000000001</v>
      </c>
    </row>
    <row r="55" spans="1:6" s="13" customFormat="1" ht="25.5" customHeight="1" hidden="1">
      <c r="A55" s="53" t="s">
        <v>72</v>
      </c>
      <c r="B55" s="54"/>
      <c r="C55" s="54"/>
      <c r="D55" s="101" t="e">
        <f t="shared" si="3"/>
        <v>#DIV/0!</v>
      </c>
      <c r="E55" s="91"/>
      <c r="F55" s="99">
        <f t="shared" si="0"/>
        <v>0</v>
      </c>
    </row>
    <row r="56" spans="1:6" s="13" customFormat="1" ht="12.75" customHeight="1" hidden="1">
      <c r="A56" s="53" t="s">
        <v>5</v>
      </c>
      <c r="B56" s="54"/>
      <c r="C56" s="54"/>
      <c r="D56" s="101" t="e">
        <f t="shared" si="3"/>
        <v>#DIV/0!</v>
      </c>
      <c r="E56" s="91"/>
      <c r="F56" s="99">
        <f t="shared" si="0"/>
        <v>0</v>
      </c>
    </row>
    <row r="57" spans="1:6" s="10" customFormat="1" ht="15" hidden="1">
      <c r="A57" s="27" t="s">
        <v>6</v>
      </c>
      <c r="B57" s="52"/>
      <c r="C57" s="52">
        <v>0</v>
      </c>
      <c r="D57" s="28" t="e">
        <f t="shared" si="3"/>
        <v>#DIV/0!</v>
      </c>
      <c r="E57" s="102"/>
      <c r="F57" s="99">
        <f t="shared" si="0"/>
        <v>0</v>
      </c>
    </row>
    <row r="58" spans="1:6" s="13" customFormat="1" ht="38.25" customHeight="1" hidden="1">
      <c r="A58" s="53" t="s">
        <v>7</v>
      </c>
      <c r="B58" s="54"/>
      <c r="C58" s="54"/>
      <c r="D58" s="101" t="e">
        <f t="shared" si="3"/>
        <v>#DIV/0!</v>
      </c>
      <c r="E58" s="91"/>
      <c r="F58" s="99">
        <f t="shared" si="0"/>
        <v>0</v>
      </c>
    </row>
    <row r="59" spans="1:6" s="13" customFormat="1" ht="30.75" customHeight="1" hidden="1">
      <c r="A59" s="53" t="s">
        <v>9</v>
      </c>
      <c r="B59" s="54"/>
      <c r="C59" s="54"/>
      <c r="D59" s="101" t="e">
        <f t="shared" si="3"/>
        <v>#DIV/0!</v>
      </c>
      <c r="E59" s="91"/>
      <c r="F59" s="99">
        <f t="shared" si="0"/>
        <v>0</v>
      </c>
    </row>
    <row r="60" spans="1:6" s="19" customFormat="1" ht="21" customHeight="1">
      <c r="A60" s="109" t="s">
        <v>73</v>
      </c>
      <c r="B60" s="105">
        <f>B58+B57+B56+B55+B49+B46+B41+B35+B26+B15+B10+B59</f>
        <v>1447570.3</v>
      </c>
      <c r="C60" s="105">
        <f>C58+C57+C56+C55+C49+C46+C41+C35+C26+C15+C10+C59</f>
        <v>1333927.1</v>
      </c>
      <c r="D60" s="105">
        <f t="shared" si="3"/>
        <v>92.14938300405859</v>
      </c>
      <c r="E60" s="106"/>
      <c r="F60" s="105">
        <f t="shared" si="0"/>
        <v>-113643.19999999995</v>
      </c>
    </row>
    <row r="61" spans="1:6" ht="11.25" customHeight="1">
      <c r="A61" s="3" t="s">
        <v>1</v>
      </c>
      <c r="B61" s="40"/>
      <c r="C61" s="40"/>
      <c r="D61" s="92"/>
      <c r="E61" s="32"/>
      <c r="F61" s="44"/>
    </row>
    <row r="62" spans="1:6" s="14" customFormat="1" ht="15">
      <c r="A62" s="42" t="s">
        <v>10</v>
      </c>
      <c r="B62" s="43">
        <f>B12+B17+B28+B43+B51</f>
        <v>1055758.5999999999</v>
      </c>
      <c r="C62" s="43">
        <f>C12+C17+C28+C43+C51</f>
        <v>1049698.8</v>
      </c>
      <c r="D62" s="93">
        <f>C62/B62*100</f>
        <v>99.42602409300764</v>
      </c>
      <c r="E62" s="103" t="e">
        <f>#REF!/1000</f>
        <v>#REF!</v>
      </c>
      <c r="F62" s="44">
        <f t="shared" si="0"/>
        <v>-6059.799999999814</v>
      </c>
    </row>
    <row r="63" spans="1:6" s="14" customFormat="1" ht="13.5" customHeight="1">
      <c r="A63" s="42" t="s">
        <v>11</v>
      </c>
      <c r="B63" s="43">
        <f>B18+B29+B52</f>
        <v>3676.2999999999997</v>
      </c>
      <c r="C63" s="43">
        <f>C18+C29+C52</f>
        <v>2809.7</v>
      </c>
      <c r="D63" s="43">
        <f>D18+D29+D52</f>
        <v>76.79503648837019</v>
      </c>
      <c r="E63" s="103" t="e">
        <f>#REF!/1000</f>
        <v>#REF!</v>
      </c>
      <c r="F63" s="44">
        <f t="shared" si="0"/>
        <v>-866.5999999999999</v>
      </c>
    </row>
    <row r="64" spans="1:6" s="14" customFormat="1" ht="15">
      <c r="A64" s="42" t="s">
        <v>3</v>
      </c>
      <c r="B64" s="43">
        <f>B19+B30</f>
        <v>56488.5</v>
      </c>
      <c r="C64" s="43">
        <f>C19+C30</f>
        <v>30390.6</v>
      </c>
      <c r="D64" s="93">
        <f>C64/B64*100</f>
        <v>53.79962293210122</v>
      </c>
      <c r="E64" s="103" t="e">
        <f>#REF!/1000</f>
        <v>#REF!</v>
      </c>
      <c r="F64" s="44">
        <f t="shared" si="0"/>
        <v>-26097.9</v>
      </c>
    </row>
    <row r="65" spans="1:6" s="14" customFormat="1" ht="30">
      <c r="A65" s="42" t="s">
        <v>2</v>
      </c>
      <c r="B65" s="43">
        <f>B13+B20+B31+B44+B53</f>
        <v>110080.2</v>
      </c>
      <c r="C65" s="43">
        <f>C13+C20+C31+C44+C53</f>
        <v>58275.200000000004</v>
      </c>
      <c r="D65" s="93">
        <f>C65/B65*100</f>
        <v>52.938857305855194</v>
      </c>
      <c r="E65" s="103" t="e">
        <f>#REF!/1000</f>
        <v>#REF!</v>
      </c>
      <c r="F65" s="44">
        <f t="shared" si="0"/>
        <v>-51804.99999999999</v>
      </c>
    </row>
    <row r="66" spans="1:6" s="14" customFormat="1" ht="14.25" customHeight="1">
      <c r="A66" s="42" t="s">
        <v>17</v>
      </c>
      <c r="B66" s="43">
        <f>B21+B32</f>
        <v>3347.7999999999997</v>
      </c>
      <c r="C66" s="43">
        <f>C21+C32</f>
        <v>3210.7</v>
      </c>
      <c r="D66" s="93">
        <f>C66/B66*100</f>
        <v>95.90477328394766</v>
      </c>
      <c r="E66" s="103" t="e">
        <f>#REF!/1000</f>
        <v>#REF!</v>
      </c>
      <c r="F66" s="44">
        <f t="shared" si="0"/>
        <v>-137.0999999999999</v>
      </c>
    </row>
    <row r="67" spans="1:6" s="14" customFormat="1" ht="15">
      <c r="A67" s="42" t="s">
        <v>12</v>
      </c>
      <c r="B67" s="43">
        <f>B14+B22+B33+B37+B38+B45+B54+B57</f>
        <v>215670.00000000012</v>
      </c>
      <c r="C67" s="43">
        <f>C14+C22+C33+C37+C38+C45+C54+C57</f>
        <v>187870.30000000002</v>
      </c>
      <c r="D67" s="93">
        <f>C67/B67*100</f>
        <v>87.11007557842997</v>
      </c>
      <c r="E67" s="95"/>
      <c r="F67" s="44">
        <f t="shared" si="0"/>
        <v>-27799.7000000001</v>
      </c>
    </row>
    <row r="68" spans="1:6" s="14" customFormat="1" ht="15">
      <c r="A68" s="42" t="s">
        <v>51</v>
      </c>
      <c r="B68" s="43">
        <f>B67-B37-B38-B39</f>
        <v>163496.60000000012</v>
      </c>
      <c r="C68" s="43">
        <f>C67-C37-C38-C39</f>
        <v>137282.20000000004</v>
      </c>
      <c r="D68" s="93">
        <f>C68/B68*100</f>
        <v>83.96639440820172</v>
      </c>
      <c r="E68" s="95"/>
      <c r="F68" s="44">
        <f t="shared" si="0"/>
        <v>-26214.40000000008</v>
      </c>
    </row>
    <row r="69" spans="1:6" s="14" customFormat="1" ht="13.5" customHeight="1">
      <c r="A69" s="42" t="s">
        <v>26</v>
      </c>
      <c r="B69" s="43">
        <f>B34+B39+B25</f>
        <v>2548.8999999999996</v>
      </c>
      <c r="C69" s="43">
        <f>C34+C39+C25</f>
        <v>1671.8</v>
      </c>
      <c r="D69" s="43">
        <f>D34+D39+D25</f>
        <v>229.0616148753964</v>
      </c>
      <c r="E69" s="95"/>
      <c r="F69" s="44">
        <f t="shared" si="0"/>
        <v>-877.0999999999997</v>
      </c>
    </row>
    <row r="70" spans="2:5" ht="3" customHeight="1">
      <c r="B70" s="9">
        <f>B60-B62-B63-B64-B65-B66</f>
        <v>218218.9000000002</v>
      </c>
      <c r="E70" s="9"/>
    </row>
    <row r="71" spans="2:3" ht="12.75" hidden="1">
      <c r="B71" s="9"/>
      <c r="C71" s="8">
        <v>190465.2</v>
      </c>
    </row>
    <row r="72" spans="2:3" ht="12.75" hidden="1">
      <c r="B72" s="8"/>
      <c r="C72" s="8">
        <f>C67-C71</f>
        <v>-2594.899999999994</v>
      </c>
    </row>
    <row r="73" ht="12.75" hidden="1"/>
    <row r="74" spans="1:3" ht="12.75" hidden="1">
      <c r="A74" s="1">
        <v>2730</v>
      </c>
      <c r="B74" s="6">
        <v>1571.4</v>
      </c>
      <c r="C74" s="6">
        <v>481.7</v>
      </c>
    </row>
    <row r="75" spans="1:3" ht="12.75" hidden="1">
      <c r="A75" s="1">
        <v>2710</v>
      </c>
      <c r="B75" s="6">
        <v>71.9</v>
      </c>
      <c r="C75" s="6">
        <v>33.6</v>
      </c>
    </row>
    <row r="76" ht="12.75" hidden="1"/>
    <row r="77" spans="1:3" ht="12.75" hidden="1">
      <c r="A77" s="1" t="s">
        <v>15</v>
      </c>
      <c r="B77" s="9">
        <f>B60-B62-B63-B64-B65-B74-B75</f>
        <v>219923.4000000002</v>
      </c>
      <c r="C77" s="9">
        <f>C60-C62-C63-C64-C65-C74-C75</f>
        <v>192237.5</v>
      </c>
    </row>
    <row r="78" spans="1:3" ht="12.75" hidden="1">
      <c r="A78" s="1" t="s">
        <v>19</v>
      </c>
      <c r="B78" s="9">
        <v>1008799.4</v>
      </c>
      <c r="C78" s="1">
        <v>967823.8</v>
      </c>
    </row>
    <row r="79" spans="2:3" ht="12.75" hidden="1">
      <c r="B79" s="9">
        <f>B60-B78</f>
        <v>438770.9</v>
      </c>
      <c r="C79" s="4">
        <f>C60-C78</f>
        <v>366103.30000000005</v>
      </c>
    </row>
    <row r="80" ht="12.75" hidden="1"/>
    <row r="81" ht="12.75" hidden="1">
      <c r="B81" s="9"/>
    </row>
    <row r="82" ht="12.75" hidden="1"/>
    <row r="83" ht="12.75" hidden="1"/>
    <row r="84" spans="1:4" ht="12.75" hidden="1">
      <c r="A84" s="2" t="s">
        <v>10</v>
      </c>
      <c r="B84" s="9" t="e">
        <f>B62-#REF!</f>
        <v>#REF!</v>
      </c>
      <c r="C84" s="9" t="e">
        <f>C62-#REF!</f>
        <v>#REF!</v>
      </c>
      <c r="D84" s="21">
        <v>639719963.17</v>
      </c>
    </row>
    <row r="85" spans="1:4" ht="12.75" hidden="1">
      <c r="A85" s="2" t="s">
        <v>11</v>
      </c>
      <c r="B85" s="9" t="e">
        <f>B63-#REF!</f>
        <v>#REF!</v>
      </c>
      <c r="C85" s="9" t="e">
        <f>C63-#REF!</f>
        <v>#REF!</v>
      </c>
      <c r="D85" s="23">
        <v>267624.39</v>
      </c>
    </row>
    <row r="86" spans="1:4" ht="12.75" hidden="1">
      <c r="A86" s="2" t="s">
        <v>3</v>
      </c>
      <c r="B86" s="9" t="e">
        <f>B64-#REF!</f>
        <v>#REF!</v>
      </c>
      <c r="C86" s="9" t="e">
        <f>C64-#REF!</f>
        <v>#REF!</v>
      </c>
      <c r="D86" s="1">
        <v>28243497.23</v>
      </c>
    </row>
    <row r="87" spans="1:4" ht="12.75" hidden="1">
      <c r="A87" s="2" t="s">
        <v>2</v>
      </c>
      <c r="B87" s="9" t="e">
        <f>B65-#REF!</f>
        <v>#REF!</v>
      </c>
      <c r="C87" s="9" t="e">
        <f>C65-#REF!</f>
        <v>#REF!</v>
      </c>
      <c r="D87" s="24">
        <v>61376658.7</v>
      </c>
    </row>
    <row r="88" spans="1:4" ht="25.5" hidden="1">
      <c r="A88" s="2" t="s">
        <v>17</v>
      </c>
      <c r="B88" s="25" t="e">
        <f>B66-#REF!</f>
        <v>#REF!</v>
      </c>
      <c r="C88" s="9" t="e">
        <f>C66-#REF!</f>
        <v>#REF!</v>
      </c>
      <c r="D88" s="4">
        <v>2295565.73</v>
      </c>
    </row>
    <row r="89" ht="12.75" hidden="1"/>
    <row r="90" spans="1:3" ht="12.75" hidden="1">
      <c r="A90" s="2" t="s">
        <v>12</v>
      </c>
      <c r="B90" s="9" t="e">
        <f>B67-#REF!</f>
        <v>#REF!</v>
      </c>
      <c r="C90" s="9" t="e">
        <f>C67-#REF!</f>
        <v>#REF!</v>
      </c>
    </row>
    <row r="91" ht="12.75" hidden="1"/>
    <row r="92" ht="12.75" hidden="1"/>
    <row r="93" spans="1:4" ht="12.75" hidden="1">
      <c r="A93" s="1" t="s">
        <v>28</v>
      </c>
      <c r="B93" s="6">
        <v>3999</v>
      </c>
      <c r="C93" s="6">
        <v>1014</v>
      </c>
      <c r="D93" s="6">
        <v>1014009</v>
      </c>
    </row>
    <row r="94" ht="12.75" hidden="1"/>
  </sheetData>
  <sheetProtection/>
  <mergeCells count="9">
    <mergeCell ref="C1:F1"/>
    <mergeCell ref="A4:D4"/>
    <mergeCell ref="A5:D5"/>
    <mergeCell ref="A7:A9"/>
    <mergeCell ref="B7:B9"/>
    <mergeCell ref="C7:C9"/>
    <mergeCell ref="D8:D9"/>
    <mergeCell ref="D7:F7"/>
    <mergeCell ref="F8:F9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5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70.421875" style="1" customWidth="1"/>
    <col min="2" max="2" width="24.57421875" style="6" customWidth="1"/>
    <col min="3" max="3" width="11.7109375" style="6" hidden="1" customWidth="1"/>
    <col min="4" max="4" width="21.140625" style="6" customWidth="1"/>
    <col min="5" max="5" width="11.421875" style="6" hidden="1" customWidth="1"/>
    <col min="6" max="6" width="17.421875" style="6" customWidth="1"/>
    <col min="7" max="7" width="18.8515625" style="6" customWidth="1"/>
    <col min="8" max="8" width="12.57421875" style="6" hidden="1" customWidth="1"/>
    <col min="9" max="9" width="13.57421875" style="6" hidden="1" customWidth="1"/>
    <col min="10" max="16384" width="9.140625" style="6" customWidth="1"/>
  </cols>
  <sheetData>
    <row r="1" spans="2:8" s="1" customFormat="1" ht="16.5" customHeight="1">
      <c r="B1" s="6"/>
      <c r="C1" s="6"/>
      <c r="D1" s="6"/>
      <c r="E1" s="124"/>
      <c r="F1" s="124"/>
      <c r="G1" s="124"/>
      <c r="H1" s="124"/>
    </row>
    <row r="2" spans="1:8" s="1" customFormat="1" ht="14.25" customHeight="1">
      <c r="A2" s="16"/>
      <c r="B2" s="6"/>
      <c r="C2" s="6"/>
      <c r="D2" s="6"/>
      <c r="E2" s="6"/>
      <c r="F2" s="137"/>
      <c r="G2" s="137"/>
      <c r="H2" s="137"/>
    </row>
    <row r="3" spans="2:8" s="1" customFormat="1" ht="12.75" hidden="1">
      <c r="B3" s="6"/>
      <c r="C3" s="6"/>
      <c r="D3" s="6"/>
      <c r="E3" s="6"/>
      <c r="F3" s="6"/>
      <c r="G3" s="6"/>
      <c r="H3" s="6"/>
    </row>
    <row r="4" spans="1:9" s="1" customFormat="1" ht="19.5" customHeight="1">
      <c r="A4" s="138" t="s">
        <v>86</v>
      </c>
      <c r="B4" s="138"/>
      <c r="C4" s="138"/>
      <c r="D4" s="138"/>
      <c r="E4" s="138"/>
      <c r="F4" s="138"/>
      <c r="G4" s="138"/>
      <c r="H4" s="138"/>
      <c r="I4" s="55"/>
    </row>
    <row r="5" spans="1:9" s="1" customFormat="1" ht="15.75">
      <c r="A5" s="138" t="s">
        <v>87</v>
      </c>
      <c r="B5" s="138"/>
      <c r="C5" s="138"/>
      <c r="D5" s="138"/>
      <c r="E5" s="138"/>
      <c r="F5" s="138"/>
      <c r="G5" s="138"/>
      <c r="H5" s="138"/>
      <c r="I5" s="55"/>
    </row>
    <row r="6" spans="1:9" s="1" customFormat="1" ht="16.5" customHeight="1">
      <c r="A6" s="136" t="s">
        <v>82</v>
      </c>
      <c r="B6" s="136"/>
      <c r="C6" s="136"/>
      <c r="D6" s="136"/>
      <c r="E6" s="136"/>
      <c r="F6" s="136"/>
      <c r="G6" s="136"/>
      <c r="H6" s="56"/>
      <c r="I6" s="55"/>
    </row>
    <row r="7" spans="1:9" s="123" customFormat="1" ht="16.5" customHeight="1">
      <c r="A7" s="121"/>
      <c r="B7" s="121"/>
      <c r="C7" s="121"/>
      <c r="D7" s="121"/>
      <c r="E7" s="121"/>
      <c r="F7" s="121"/>
      <c r="G7" s="121" t="s">
        <v>83</v>
      </c>
      <c r="H7" s="114"/>
      <c r="I7" s="121"/>
    </row>
    <row r="8" spans="1:9" s="5" customFormat="1" ht="43.5" customHeight="1">
      <c r="A8" s="126" t="s">
        <v>0</v>
      </c>
      <c r="B8" s="126" t="s">
        <v>47</v>
      </c>
      <c r="C8" s="122" t="s">
        <v>54</v>
      </c>
      <c r="D8" s="126" t="s">
        <v>66</v>
      </c>
      <c r="E8" s="38" t="s">
        <v>32</v>
      </c>
      <c r="F8" s="141" t="s">
        <v>34</v>
      </c>
      <c r="G8" s="142"/>
      <c r="H8" s="139" t="s">
        <v>56</v>
      </c>
      <c r="I8" s="140"/>
    </row>
    <row r="9" spans="1:9" s="5" customFormat="1" ht="18" customHeight="1" hidden="1">
      <c r="A9" s="127"/>
      <c r="B9" s="129"/>
      <c r="C9" s="36"/>
      <c r="D9" s="127"/>
      <c r="E9" s="35"/>
      <c r="F9" s="36"/>
      <c r="G9" s="37"/>
      <c r="H9" s="60" t="s">
        <v>14</v>
      </c>
      <c r="I9" s="55"/>
    </row>
    <row r="10" spans="1:9" s="5" customFormat="1" ht="18" customHeight="1">
      <c r="A10" s="128"/>
      <c r="B10" s="130"/>
      <c r="C10" s="33" t="s">
        <v>55</v>
      </c>
      <c r="D10" s="128"/>
      <c r="E10" s="38" t="s">
        <v>33</v>
      </c>
      <c r="F10" s="34" t="s">
        <v>13</v>
      </c>
      <c r="G10" s="34" t="s">
        <v>68</v>
      </c>
      <c r="H10" s="57" t="s">
        <v>61</v>
      </c>
      <c r="I10" s="57" t="s">
        <v>68</v>
      </c>
    </row>
    <row r="11" spans="1:9" s="13" customFormat="1" ht="35.25" customHeight="1">
      <c r="A11" s="90" t="s">
        <v>20</v>
      </c>
      <c r="B11" s="89">
        <f>B14+B15+B13</f>
        <v>1953.2</v>
      </c>
      <c r="C11" s="89">
        <f>C14+C15+C13</f>
        <v>1875.2</v>
      </c>
      <c r="D11" s="89">
        <f>D14+D15+D13</f>
        <v>1818.7000000000003</v>
      </c>
      <c r="E11" s="89">
        <f>E14+E15+E13</f>
        <v>1764.8000000000002</v>
      </c>
      <c r="F11" s="89">
        <f>D11/B11*100</f>
        <v>93.113864427606</v>
      </c>
      <c r="G11" s="89">
        <f>D11-B11</f>
        <v>-134.49999999999977</v>
      </c>
      <c r="H11" s="61">
        <f>E11/C11*100</f>
        <v>94.11262798634813</v>
      </c>
      <c r="I11" s="62">
        <f>E11-C11</f>
        <v>-110.39999999999986</v>
      </c>
    </row>
    <row r="12" spans="1:9" ht="18" customHeight="1">
      <c r="A12" s="63" t="s">
        <v>1</v>
      </c>
      <c r="B12" s="64"/>
      <c r="C12" s="64"/>
      <c r="D12" s="64"/>
      <c r="E12" s="64"/>
      <c r="F12" s="64"/>
      <c r="G12" s="65"/>
      <c r="H12" s="65"/>
      <c r="I12" s="65"/>
    </row>
    <row r="13" spans="1:9" ht="19.5" customHeight="1">
      <c r="A13" s="63" t="s">
        <v>46</v>
      </c>
      <c r="B13" s="66">
        <v>78</v>
      </c>
      <c r="C13" s="64"/>
      <c r="D13" s="66">
        <v>53.9</v>
      </c>
      <c r="E13" s="64"/>
      <c r="F13" s="66">
        <f>D13/B13*100</f>
        <v>69.1025641025641</v>
      </c>
      <c r="G13" s="65">
        <f aca="true" t="shared" si="0" ref="G13:G69">D13-B13</f>
        <v>-24.1</v>
      </c>
      <c r="H13" s="65"/>
      <c r="I13" s="65">
        <f aca="true" t="shared" si="1" ref="I13:I75">E13-C13</f>
        <v>0</v>
      </c>
    </row>
    <row r="14" spans="1:9" s="14" customFormat="1" ht="31.5" customHeight="1">
      <c r="A14" s="67" t="s">
        <v>81</v>
      </c>
      <c r="B14" s="68">
        <v>253</v>
      </c>
      <c r="C14" s="68">
        <v>253</v>
      </c>
      <c r="D14" s="68">
        <v>217.4</v>
      </c>
      <c r="E14" s="68">
        <v>217.4</v>
      </c>
      <c r="F14" s="65">
        <f>D14/B14*100</f>
        <v>85.92885375494072</v>
      </c>
      <c r="G14" s="65">
        <f t="shared" si="0"/>
        <v>-35.599999999999994</v>
      </c>
      <c r="H14" s="65">
        <f>E14/C14*100</f>
        <v>85.92885375494072</v>
      </c>
      <c r="I14" s="65">
        <f t="shared" si="1"/>
        <v>-35.599999999999994</v>
      </c>
    </row>
    <row r="15" spans="1:9" s="14" customFormat="1" ht="22.5" customHeight="1">
      <c r="A15" s="67" t="s">
        <v>35</v>
      </c>
      <c r="B15" s="68">
        <v>1622.2</v>
      </c>
      <c r="C15" s="68">
        <v>1622.2</v>
      </c>
      <c r="D15" s="68">
        <v>1547.4</v>
      </c>
      <c r="E15" s="68">
        <v>1547.4</v>
      </c>
      <c r="F15" s="65">
        <f>D15/B15*100</f>
        <v>95.38897793120455</v>
      </c>
      <c r="G15" s="65">
        <f t="shared" si="0"/>
        <v>-74.79999999999995</v>
      </c>
      <c r="H15" s="65">
        <f>E15/C15*100</f>
        <v>95.38897793120455</v>
      </c>
      <c r="I15" s="65">
        <f t="shared" si="1"/>
        <v>-74.79999999999995</v>
      </c>
    </row>
    <row r="16" spans="1:9" s="13" customFormat="1" ht="20.25" customHeight="1">
      <c r="A16" s="90" t="s">
        <v>21</v>
      </c>
      <c r="B16" s="89">
        <f>B18+B20+B21+B22+B23+B24+B25+B19</f>
        <v>145525.4</v>
      </c>
      <c r="C16" s="89">
        <f>C23+C24+C25</f>
        <v>87966.4</v>
      </c>
      <c r="D16" s="89">
        <f>D18+D20+D21+D22+D23+D24+D25+D19</f>
        <v>116383.5</v>
      </c>
      <c r="E16" s="89">
        <f>E18+E20+E21+E22+E23+E24+E25+E19</f>
        <v>78370.20000000001</v>
      </c>
      <c r="F16" s="89">
        <f>D16/B16*100</f>
        <v>79.97469857495668</v>
      </c>
      <c r="G16" s="89">
        <f t="shared" si="0"/>
        <v>-29141.899999999994</v>
      </c>
      <c r="H16" s="61">
        <f>E16/C16*100</f>
        <v>89.09106204187054</v>
      </c>
      <c r="I16" s="62">
        <f t="shared" si="1"/>
        <v>-9596.199999999983</v>
      </c>
    </row>
    <row r="17" spans="1:9" ht="15.75">
      <c r="A17" s="63" t="s">
        <v>1</v>
      </c>
      <c r="B17" s="64"/>
      <c r="C17" s="64"/>
      <c r="D17" s="64"/>
      <c r="E17" s="64"/>
      <c r="F17" s="64"/>
      <c r="G17" s="65"/>
      <c r="H17" s="65"/>
      <c r="I17" s="65"/>
    </row>
    <row r="18" spans="1:9" s="14" customFormat="1" ht="25.5" customHeight="1">
      <c r="A18" s="67" t="s">
        <v>10</v>
      </c>
      <c r="B18" s="68">
        <v>8709.8</v>
      </c>
      <c r="C18" s="68"/>
      <c r="D18" s="68">
        <v>6060.7</v>
      </c>
      <c r="E18" s="68"/>
      <c r="F18" s="69">
        <f aca="true" t="shared" si="2" ref="F18:F25">D18/B18*100</f>
        <v>69.58483547268595</v>
      </c>
      <c r="G18" s="65">
        <f t="shared" si="0"/>
        <v>-2649.0999999999995</v>
      </c>
      <c r="H18" s="69"/>
      <c r="I18" s="65">
        <f t="shared" si="1"/>
        <v>0</v>
      </c>
    </row>
    <row r="19" spans="1:9" s="14" customFormat="1" ht="19.5" customHeight="1">
      <c r="A19" s="67" t="s">
        <v>11</v>
      </c>
      <c r="B19" s="68">
        <v>139.1</v>
      </c>
      <c r="C19" s="68"/>
      <c r="D19" s="68">
        <v>139.1</v>
      </c>
      <c r="E19" s="68"/>
      <c r="F19" s="69">
        <f t="shared" si="2"/>
        <v>100</v>
      </c>
      <c r="G19" s="65">
        <f t="shared" si="0"/>
        <v>0</v>
      </c>
      <c r="H19" s="69"/>
      <c r="I19" s="65">
        <f t="shared" si="1"/>
        <v>0</v>
      </c>
    </row>
    <row r="20" spans="1:9" s="14" customFormat="1" ht="17.25" customHeight="1">
      <c r="A20" s="67" t="s">
        <v>69</v>
      </c>
      <c r="B20" s="68">
        <v>31713.9</v>
      </c>
      <c r="C20" s="68"/>
      <c r="D20" s="68">
        <v>16538.2</v>
      </c>
      <c r="E20" s="68"/>
      <c r="F20" s="69">
        <f t="shared" si="2"/>
        <v>52.14811171126856</v>
      </c>
      <c r="G20" s="65">
        <f t="shared" si="0"/>
        <v>-15175.7</v>
      </c>
      <c r="H20" s="69"/>
      <c r="I20" s="65">
        <f t="shared" si="1"/>
        <v>0</v>
      </c>
    </row>
    <row r="21" spans="1:9" s="14" customFormat="1" ht="15.75">
      <c r="A21" s="67" t="s">
        <v>2</v>
      </c>
      <c r="B21" s="68">
        <v>117.1</v>
      </c>
      <c r="C21" s="68"/>
      <c r="D21" s="68">
        <v>99.9</v>
      </c>
      <c r="E21" s="68"/>
      <c r="F21" s="69">
        <f t="shared" si="2"/>
        <v>85.31169940222033</v>
      </c>
      <c r="G21" s="65">
        <f t="shared" si="0"/>
        <v>-17.19999999999999</v>
      </c>
      <c r="H21" s="69"/>
      <c r="I21" s="65">
        <f t="shared" si="1"/>
        <v>0</v>
      </c>
    </row>
    <row r="22" spans="1:9" s="14" customFormat="1" ht="15.75" customHeight="1">
      <c r="A22" s="67" t="s">
        <v>36</v>
      </c>
      <c r="B22" s="68">
        <v>8184.5</v>
      </c>
      <c r="C22" s="68"/>
      <c r="D22" s="68">
        <v>6556.1</v>
      </c>
      <c r="E22" s="68"/>
      <c r="F22" s="69">
        <f t="shared" si="2"/>
        <v>80.10385484757774</v>
      </c>
      <c r="G22" s="65">
        <f t="shared" si="0"/>
        <v>-1628.3999999999996</v>
      </c>
      <c r="H22" s="69"/>
      <c r="I22" s="65">
        <f t="shared" si="1"/>
        <v>0</v>
      </c>
    </row>
    <row r="23" spans="1:9" s="14" customFormat="1" ht="30" customHeight="1">
      <c r="A23" s="67" t="s">
        <v>81</v>
      </c>
      <c r="B23" s="68">
        <f>29120-6635.6+2114.4</f>
        <v>24598.800000000003</v>
      </c>
      <c r="C23" s="68">
        <f>29120-6635.6</f>
        <v>22484.4</v>
      </c>
      <c r="D23" s="68">
        <f>25017.2-5380.6+2039.1</f>
        <v>21675.699999999997</v>
      </c>
      <c r="E23" s="68">
        <f>25017.2-5380.6</f>
        <v>19636.6</v>
      </c>
      <c r="F23" s="69">
        <f t="shared" si="2"/>
        <v>88.11690001138265</v>
      </c>
      <c r="G23" s="65">
        <f t="shared" si="0"/>
        <v>-2923.100000000006</v>
      </c>
      <c r="H23" s="69">
        <f aca="true" t="shared" si="3" ref="H23:H28">E23/C23*100</f>
        <v>87.33432957961963</v>
      </c>
      <c r="I23" s="65">
        <f t="shared" si="1"/>
        <v>-2847.800000000003</v>
      </c>
    </row>
    <row r="24" spans="1:9" s="14" customFormat="1" ht="18" customHeight="1">
      <c r="A24" s="67" t="s">
        <v>35</v>
      </c>
      <c r="B24" s="68">
        <f>58846.4-3446.4+6580.2</f>
        <v>61980.2</v>
      </c>
      <c r="C24" s="68">
        <f>58846.4-3446.4</f>
        <v>55400</v>
      </c>
      <c r="D24" s="68">
        <f>53353-3325+6580.2</f>
        <v>56608.2</v>
      </c>
      <c r="E24" s="68">
        <f>53353-3325</f>
        <v>50028</v>
      </c>
      <c r="F24" s="68">
        <f t="shared" si="2"/>
        <v>91.33271593186211</v>
      </c>
      <c r="G24" s="65">
        <f t="shared" si="0"/>
        <v>-5372</v>
      </c>
      <c r="H24" s="69">
        <f t="shared" si="3"/>
        <v>90.30324909747293</v>
      </c>
      <c r="I24" s="65">
        <f t="shared" si="1"/>
        <v>-5372</v>
      </c>
    </row>
    <row r="25" spans="1:9" s="14" customFormat="1" ht="15.75" customHeight="1">
      <c r="A25" s="70" t="s">
        <v>31</v>
      </c>
      <c r="B25" s="68">
        <v>10082</v>
      </c>
      <c r="C25" s="68">
        <v>10082</v>
      </c>
      <c r="D25" s="68">
        <v>8705.6</v>
      </c>
      <c r="E25" s="68">
        <v>8705.6</v>
      </c>
      <c r="F25" s="68">
        <f t="shared" si="2"/>
        <v>86.34794683594525</v>
      </c>
      <c r="G25" s="65">
        <f t="shared" si="0"/>
        <v>-1376.3999999999996</v>
      </c>
      <c r="H25" s="69">
        <f t="shared" si="3"/>
        <v>86.34794683594525</v>
      </c>
      <c r="I25" s="65">
        <f t="shared" si="1"/>
        <v>-1376.3999999999996</v>
      </c>
    </row>
    <row r="26" spans="1:9" s="14" customFormat="1" ht="19.5" customHeight="1" hidden="1">
      <c r="A26" s="71"/>
      <c r="B26" s="68"/>
      <c r="C26" s="68"/>
      <c r="D26" s="68"/>
      <c r="E26" s="68"/>
      <c r="F26" s="68"/>
      <c r="G26" s="61">
        <f t="shared" si="0"/>
        <v>0</v>
      </c>
      <c r="H26" s="61" t="e">
        <f t="shared" si="3"/>
        <v>#DIV/0!</v>
      </c>
      <c r="I26" s="62">
        <f t="shared" si="1"/>
        <v>0</v>
      </c>
    </row>
    <row r="27" spans="1:10" s="15" customFormat="1" ht="24" customHeight="1" hidden="1">
      <c r="A27" s="72"/>
      <c r="B27" s="73"/>
      <c r="C27" s="73"/>
      <c r="D27" s="65"/>
      <c r="E27" s="65"/>
      <c r="F27" s="65"/>
      <c r="G27" s="61">
        <f t="shared" si="0"/>
        <v>0</v>
      </c>
      <c r="H27" s="61" t="e">
        <f t="shared" si="3"/>
        <v>#DIV/0!</v>
      </c>
      <c r="I27" s="62">
        <f t="shared" si="1"/>
        <v>0</v>
      </c>
      <c r="J27" s="22"/>
    </row>
    <row r="28" spans="1:9" s="17" customFormat="1" ht="34.5" customHeight="1">
      <c r="A28" s="90" t="s">
        <v>22</v>
      </c>
      <c r="B28" s="89">
        <f>B30+B33+B34+B37+B38+B35+B39+B36+B40</f>
        <v>23805.5</v>
      </c>
      <c r="C28" s="89">
        <f>C30+C33+C34+C37+C38+C35+C39+C36+C40</f>
        <v>17732.2</v>
      </c>
      <c r="D28" s="89">
        <f>D30+D33+D34+D37+D38+D35+D39+D36+D40</f>
        <v>21123.6</v>
      </c>
      <c r="E28" s="89">
        <f>E30+E33+E34+E37+E38+E35+E39+E36+E40</f>
        <v>17584.6</v>
      </c>
      <c r="F28" s="89">
        <f>D28/B28*100</f>
        <v>88.73411606561508</v>
      </c>
      <c r="G28" s="89">
        <f t="shared" si="0"/>
        <v>-2681.9000000000015</v>
      </c>
      <c r="H28" s="61">
        <f t="shared" si="3"/>
        <v>99.16761597545707</v>
      </c>
      <c r="I28" s="62">
        <f t="shared" si="1"/>
        <v>-147.60000000000218</v>
      </c>
    </row>
    <row r="29" spans="1:9" s="1" customFormat="1" ht="15.75">
      <c r="A29" s="63" t="s">
        <v>1</v>
      </c>
      <c r="B29" s="66"/>
      <c r="C29" s="66"/>
      <c r="D29" s="66"/>
      <c r="E29" s="66"/>
      <c r="F29" s="65"/>
      <c r="G29" s="65"/>
      <c r="H29" s="65"/>
      <c r="I29" s="65"/>
    </row>
    <row r="30" spans="1:9" s="12" customFormat="1" ht="16.5" customHeight="1">
      <c r="A30" s="67" t="s">
        <v>10</v>
      </c>
      <c r="B30" s="68">
        <v>4308.7</v>
      </c>
      <c r="C30" s="68"/>
      <c r="D30" s="68">
        <v>2181.7</v>
      </c>
      <c r="E30" s="68"/>
      <c r="F30" s="65">
        <f aca="true" t="shared" si="4" ref="F30:F41">D30/B30*100</f>
        <v>50.63476222526516</v>
      </c>
      <c r="G30" s="65">
        <f t="shared" si="0"/>
        <v>-2127</v>
      </c>
      <c r="H30" s="65"/>
      <c r="I30" s="65">
        <f t="shared" si="1"/>
        <v>0</v>
      </c>
    </row>
    <row r="31" spans="1:9" s="12" customFormat="1" ht="15" customHeight="1" hidden="1">
      <c r="A31" s="67" t="s">
        <v>11</v>
      </c>
      <c r="B31" s="68"/>
      <c r="C31" s="68"/>
      <c r="D31" s="68"/>
      <c r="E31" s="68"/>
      <c r="F31" s="65" t="e">
        <f t="shared" si="4"/>
        <v>#DIV/0!</v>
      </c>
      <c r="G31" s="65">
        <f t="shared" si="0"/>
        <v>0</v>
      </c>
      <c r="H31" s="65"/>
      <c r="I31" s="65">
        <f t="shared" si="1"/>
        <v>0</v>
      </c>
    </row>
    <row r="32" spans="1:9" s="12" customFormat="1" ht="15.75" hidden="1">
      <c r="A32" s="67" t="s">
        <v>3</v>
      </c>
      <c r="B32" s="68"/>
      <c r="C32" s="68"/>
      <c r="D32" s="68"/>
      <c r="E32" s="68"/>
      <c r="F32" s="65" t="e">
        <f t="shared" si="4"/>
        <v>#DIV/0!</v>
      </c>
      <c r="G32" s="65">
        <f t="shared" si="0"/>
        <v>0</v>
      </c>
      <c r="H32" s="65"/>
      <c r="I32" s="65">
        <f t="shared" si="1"/>
        <v>0</v>
      </c>
    </row>
    <row r="33" spans="1:9" s="12" customFormat="1" ht="15.75">
      <c r="A33" s="67" t="s">
        <v>2</v>
      </c>
      <c r="B33" s="68">
        <v>189.1</v>
      </c>
      <c r="C33" s="68"/>
      <c r="D33" s="68">
        <v>16.4</v>
      </c>
      <c r="E33" s="68"/>
      <c r="F33" s="65">
        <f t="shared" si="4"/>
        <v>8.672659968270755</v>
      </c>
      <c r="G33" s="65">
        <f t="shared" si="0"/>
        <v>-172.7</v>
      </c>
      <c r="H33" s="65"/>
      <c r="I33" s="65">
        <f t="shared" si="1"/>
        <v>0</v>
      </c>
    </row>
    <row r="34" spans="1:9" s="12" customFormat="1" ht="18" customHeight="1">
      <c r="A34" s="67" t="s">
        <v>12</v>
      </c>
      <c r="B34" s="68">
        <v>445.8</v>
      </c>
      <c r="C34" s="68"/>
      <c r="D34" s="68">
        <v>299.4</v>
      </c>
      <c r="E34" s="68"/>
      <c r="F34" s="65">
        <f t="shared" si="4"/>
        <v>67.16016150740242</v>
      </c>
      <c r="G34" s="65">
        <f t="shared" si="0"/>
        <v>-146.40000000000003</v>
      </c>
      <c r="H34" s="65"/>
      <c r="I34" s="65">
        <f t="shared" si="1"/>
        <v>0</v>
      </c>
    </row>
    <row r="35" spans="1:9" s="12" customFormat="1" ht="18" customHeight="1">
      <c r="A35" s="67" t="s">
        <v>48</v>
      </c>
      <c r="B35" s="68">
        <v>544.3</v>
      </c>
      <c r="C35" s="68"/>
      <c r="D35" s="68">
        <v>544.3</v>
      </c>
      <c r="E35" s="68"/>
      <c r="F35" s="65">
        <f t="shared" si="4"/>
        <v>100</v>
      </c>
      <c r="G35" s="65">
        <f t="shared" si="0"/>
        <v>0</v>
      </c>
      <c r="H35" s="65"/>
      <c r="I35" s="65">
        <f t="shared" si="1"/>
        <v>0</v>
      </c>
    </row>
    <row r="36" spans="1:9" s="12" customFormat="1" ht="33" customHeight="1">
      <c r="A36" s="67" t="s">
        <v>63</v>
      </c>
      <c r="B36" s="68">
        <v>8050.5</v>
      </c>
      <c r="C36" s="68">
        <f>10515.5-2465</f>
        <v>8050.5</v>
      </c>
      <c r="D36" s="68">
        <v>8050.5</v>
      </c>
      <c r="E36" s="68">
        <v>8050.5</v>
      </c>
      <c r="F36" s="65">
        <f t="shared" si="4"/>
        <v>100</v>
      </c>
      <c r="G36" s="65">
        <f t="shared" si="0"/>
        <v>0</v>
      </c>
      <c r="H36" s="65"/>
      <c r="I36" s="65">
        <f t="shared" si="1"/>
        <v>0</v>
      </c>
    </row>
    <row r="37" spans="1:9" s="12" customFormat="1" ht="24" customHeight="1">
      <c r="A37" s="67" t="s">
        <v>81</v>
      </c>
      <c r="B37" s="68">
        <f>1221.8-356.6+32</f>
        <v>897.1999999999999</v>
      </c>
      <c r="C37" s="68">
        <f>1221.8-356.6</f>
        <v>865.1999999999999</v>
      </c>
      <c r="D37" s="68">
        <f>1117.7-355.5+26.4</f>
        <v>788.6</v>
      </c>
      <c r="E37" s="68">
        <f>1117.7-355.5</f>
        <v>762.2</v>
      </c>
      <c r="F37" s="65">
        <f t="shared" si="4"/>
        <v>87.8956754346857</v>
      </c>
      <c r="G37" s="65">
        <f t="shared" si="0"/>
        <v>-108.59999999999991</v>
      </c>
      <c r="H37" s="65">
        <f>E37/C37*100</f>
        <v>88.0952380952381</v>
      </c>
      <c r="I37" s="65">
        <f t="shared" si="1"/>
        <v>-102.99999999999989</v>
      </c>
    </row>
    <row r="38" spans="1:9" s="12" customFormat="1" ht="20.25" customHeight="1">
      <c r="A38" s="74" t="s">
        <v>43</v>
      </c>
      <c r="B38" s="68">
        <f>4659.9-199.9+1335+553.4</f>
        <v>6348.4</v>
      </c>
      <c r="C38" s="68">
        <f>4659.9-199.9+1335</f>
        <v>5795</v>
      </c>
      <c r="D38" s="68">
        <f>5951.4-198.6+470.8</f>
        <v>6223.599999999999</v>
      </c>
      <c r="E38" s="68">
        <f>5951.4-198.6</f>
        <v>5752.799999999999</v>
      </c>
      <c r="F38" s="65">
        <f t="shared" si="4"/>
        <v>98.03415033709281</v>
      </c>
      <c r="G38" s="65">
        <f t="shared" si="0"/>
        <v>-124.80000000000018</v>
      </c>
      <c r="H38" s="65">
        <f>E38/C38*100</f>
        <v>99.27178602243312</v>
      </c>
      <c r="I38" s="65">
        <f t="shared" si="1"/>
        <v>-42.20000000000073</v>
      </c>
    </row>
    <row r="39" spans="1:9" s="12" customFormat="1" ht="18" customHeight="1">
      <c r="A39" s="67" t="s">
        <v>26</v>
      </c>
      <c r="B39" s="68">
        <v>556.5</v>
      </c>
      <c r="C39" s="68">
        <v>556.5</v>
      </c>
      <c r="D39" s="68">
        <v>554.1</v>
      </c>
      <c r="E39" s="68">
        <v>554.1</v>
      </c>
      <c r="F39" s="65">
        <f t="shared" si="4"/>
        <v>99.56873315363882</v>
      </c>
      <c r="G39" s="65">
        <f t="shared" si="0"/>
        <v>-2.3999999999999773</v>
      </c>
      <c r="H39" s="65">
        <f>E39/C39*100</f>
        <v>99.56873315363882</v>
      </c>
      <c r="I39" s="65">
        <f t="shared" si="1"/>
        <v>-2.3999999999999773</v>
      </c>
    </row>
    <row r="40" spans="1:9" s="12" customFormat="1" ht="18" customHeight="1">
      <c r="A40" s="67" t="s">
        <v>65</v>
      </c>
      <c r="B40" s="68">
        <v>2465</v>
      </c>
      <c r="C40" s="68">
        <v>2465</v>
      </c>
      <c r="D40" s="68">
        <v>2465</v>
      </c>
      <c r="E40" s="68">
        <v>2465</v>
      </c>
      <c r="F40" s="65">
        <f t="shared" si="4"/>
        <v>100</v>
      </c>
      <c r="G40" s="65">
        <f t="shared" si="0"/>
        <v>0</v>
      </c>
      <c r="H40" s="65">
        <f>E40/C40*100</f>
        <v>100</v>
      </c>
      <c r="I40" s="65">
        <f t="shared" si="1"/>
        <v>0</v>
      </c>
    </row>
    <row r="41" spans="1:9" s="13" customFormat="1" ht="27" customHeight="1">
      <c r="A41" s="90" t="s">
        <v>23</v>
      </c>
      <c r="B41" s="89">
        <f>B43+B44+B45+B47+B46</f>
        <v>133924.6</v>
      </c>
      <c r="C41" s="89">
        <f>C43+C44+C45+C47+C46</f>
        <v>118623.8</v>
      </c>
      <c r="D41" s="89">
        <f>D43+D44+D45+D47+D46</f>
        <v>126282.59999999999</v>
      </c>
      <c r="E41" s="89">
        <f>E43+E44+E45+E47+E46</f>
        <v>113980</v>
      </c>
      <c r="F41" s="89">
        <f t="shared" si="4"/>
        <v>94.29380412560499</v>
      </c>
      <c r="G41" s="89">
        <f t="shared" si="0"/>
        <v>-7642.000000000015</v>
      </c>
      <c r="H41" s="61">
        <f>E41/C41*100</f>
        <v>96.08527125248052</v>
      </c>
      <c r="I41" s="62">
        <f t="shared" si="1"/>
        <v>-4643.800000000003</v>
      </c>
    </row>
    <row r="42" spans="1:9" ht="17.25" customHeight="1">
      <c r="A42" s="63" t="s">
        <v>1</v>
      </c>
      <c r="B42" s="66"/>
      <c r="C42" s="66"/>
      <c r="D42" s="66"/>
      <c r="E42" s="66"/>
      <c r="F42" s="65"/>
      <c r="G42" s="65"/>
      <c r="H42" s="65"/>
      <c r="I42" s="65"/>
    </row>
    <row r="43" spans="1:9" s="14" customFormat="1" ht="21.75" customHeight="1">
      <c r="A43" s="67" t="s">
        <v>44</v>
      </c>
      <c r="B43" s="68">
        <v>500</v>
      </c>
      <c r="C43" s="68">
        <v>500</v>
      </c>
      <c r="D43" s="68">
        <v>437.6</v>
      </c>
      <c r="E43" s="68">
        <v>437.6</v>
      </c>
      <c r="F43" s="65">
        <f aca="true" t="shared" si="5" ref="F43:F48">D43/B43*100</f>
        <v>87.52000000000001</v>
      </c>
      <c r="G43" s="65">
        <f t="shared" si="0"/>
        <v>-62.39999999999998</v>
      </c>
      <c r="H43" s="65">
        <f>E43/C43*100</f>
        <v>87.52000000000001</v>
      </c>
      <c r="I43" s="65">
        <f t="shared" si="1"/>
        <v>-62.39999999999998</v>
      </c>
    </row>
    <row r="44" spans="1:9" s="14" customFormat="1" ht="33" customHeight="1">
      <c r="A44" s="67" t="s">
        <v>38</v>
      </c>
      <c r="B44" s="68">
        <v>11609</v>
      </c>
      <c r="C44" s="68"/>
      <c r="D44" s="68">
        <v>10803.4</v>
      </c>
      <c r="E44" s="68"/>
      <c r="F44" s="65">
        <f t="shared" si="5"/>
        <v>93.06055646481178</v>
      </c>
      <c r="G44" s="65">
        <f t="shared" si="0"/>
        <v>-805.6000000000004</v>
      </c>
      <c r="H44" s="65"/>
      <c r="I44" s="65">
        <f t="shared" si="1"/>
        <v>0</v>
      </c>
    </row>
    <row r="45" spans="1:9" s="11" customFormat="1" ht="32.25" customHeight="1">
      <c r="A45" s="67" t="s">
        <v>39</v>
      </c>
      <c r="B45" s="73">
        <f>108123.8-515.7+3691.8</f>
        <v>111299.90000000001</v>
      </c>
      <c r="C45" s="73">
        <f>108123.8-515.7</f>
        <v>107608.1</v>
      </c>
      <c r="D45" s="69">
        <f>103330.1-165.3+1499.2</f>
        <v>104664</v>
      </c>
      <c r="E45" s="69">
        <f>103330.1-165.3</f>
        <v>103164.8</v>
      </c>
      <c r="F45" s="65">
        <f t="shared" si="5"/>
        <v>94.0378203394612</v>
      </c>
      <c r="G45" s="65">
        <f t="shared" si="0"/>
        <v>-6635.900000000009</v>
      </c>
      <c r="H45" s="65">
        <f>E45/C45*100</f>
        <v>95.87084987096695</v>
      </c>
      <c r="I45" s="65">
        <f t="shared" si="1"/>
        <v>-4443.300000000003</v>
      </c>
    </row>
    <row r="46" spans="1:9" s="11" customFormat="1" ht="17.25" customHeight="1">
      <c r="A46" s="67" t="s">
        <v>64</v>
      </c>
      <c r="B46" s="73">
        <v>10000</v>
      </c>
      <c r="C46" s="73">
        <v>10000</v>
      </c>
      <c r="D46" s="69">
        <v>9862.7</v>
      </c>
      <c r="E46" s="69">
        <v>9862.7</v>
      </c>
      <c r="F46" s="65">
        <f t="shared" si="5"/>
        <v>98.62700000000001</v>
      </c>
      <c r="G46" s="65">
        <f t="shared" si="0"/>
        <v>-137.29999999999927</v>
      </c>
      <c r="H46" s="65">
        <f>E46/C46*100</f>
        <v>98.62700000000001</v>
      </c>
      <c r="I46" s="65">
        <f t="shared" si="1"/>
        <v>-137.29999999999927</v>
      </c>
    </row>
    <row r="47" spans="1:9" s="20" customFormat="1" ht="22.5" customHeight="1">
      <c r="A47" s="70" t="s">
        <v>37</v>
      </c>
      <c r="B47" s="73">
        <v>515.7</v>
      </c>
      <c r="C47" s="73">
        <v>515.7</v>
      </c>
      <c r="D47" s="69">
        <v>514.9</v>
      </c>
      <c r="E47" s="69">
        <v>514.9</v>
      </c>
      <c r="F47" s="65">
        <f t="shared" si="5"/>
        <v>99.84487104905952</v>
      </c>
      <c r="G47" s="65">
        <f t="shared" si="0"/>
        <v>-0.8000000000000682</v>
      </c>
      <c r="H47" s="65">
        <f>E47/C47*100</f>
        <v>99.84487104905952</v>
      </c>
      <c r="I47" s="65">
        <f t="shared" si="1"/>
        <v>-0.8000000000000682</v>
      </c>
    </row>
    <row r="48" spans="1:9" s="18" customFormat="1" ht="24" customHeight="1">
      <c r="A48" s="90" t="s">
        <v>24</v>
      </c>
      <c r="B48" s="89">
        <f>B54+B53+B52</f>
        <v>3490.2999999999997</v>
      </c>
      <c r="C48" s="89">
        <f>C54+C53+C52</f>
        <v>2000</v>
      </c>
      <c r="D48" s="89">
        <f>D54+D53+D52</f>
        <v>3451.9</v>
      </c>
      <c r="E48" s="89">
        <f>E54+E53+E52</f>
        <v>1961.7</v>
      </c>
      <c r="F48" s="89">
        <f t="shared" si="5"/>
        <v>98.89980803942355</v>
      </c>
      <c r="G48" s="89">
        <f t="shared" si="0"/>
        <v>-38.399999999999636</v>
      </c>
      <c r="H48" s="61">
        <f>E48/C48*100</f>
        <v>98.085</v>
      </c>
      <c r="I48" s="62">
        <f t="shared" si="1"/>
        <v>-38.299999999999955</v>
      </c>
    </row>
    <row r="49" spans="1:9" s="1" customFormat="1" ht="15.75">
      <c r="A49" s="63" t="s">
        <v>1</v>
      </c>
      <c r="B49" s="64"/>
      <c r="C49" s="64"/>
      <c r="D49" s="64"/>
      <c r="E49" s="64"/>
      <c r="F49" s="65"/>
      <c r="G49" s="65"/>
      <c r="H49" s="65"/>
      <c r="I49" s="65"/>
    </row>
    <row r="50" spans="1:9" s="12" customFormat="1" ht="17.25" customHeight="1" hidden="1">
      <c r="A50" s="67" t="s">
        <v>10</v>
      </c>
      <c r="B50" s="68"/>
      <c r="C50" s="68"/>
      <c r="D50" s="68"/>
      <c r="E50" s="68"/>
      <c r="F50" s="65" t="e">
        <f>D50/B50*100</f>
        <v>#DIV/0!</v>
      </c>
      <c r="G50" s="65">
        <f t="shared" si="0"/>
        <v>0</v>
      </c>
      <c r="H50" s="65"/>
      <c r="I50" s="65">
        <f t="shared" si="1"/>
        <v>0</v>
      </c>
    </row>
    <row r="51" spans="1:9" s="12" customFormat="1" ht="27.75" customHeight="1" hidden="1">
      <c r="A51" s="67" t="s">
        <v>2</v>
      </c>
      <c r="B51" s="68"/>
      <c r="C51" s="68"/>
      <c r="D51" s="68"/>
      <c r="E51" s="68"/>
      <c r="F51" s="65" t="e">
        <f>D51/B51*100</f>
        <v>#DIV/0!</v>
      </c>
      <c r="G51" s="65">
        <f t="shared" si="0"/>
        <v>0</v>
      </c>
      <c r="H51" s="65"/>
      <c r="I51" s="65">
        <f t="shared" si="1"/>
        <v>0</v>
      </c>
    </row>
    <row r="52" spans="1:9" s="12" customFormat="1" ht="18" customHeight="1">
      <c r="A52" s="67" t="s">
        <v>12</v>
      </c>
      <c r="B52" s="68">
        <v>317.1</v>
      </c>
      <c r="C52" s="68"/>
      <c r="D52" s="68">
        <v>317</v>
      </c>
      <c r="E52" s="75"/>
      <c r="F52" s="65">
        <f>D52/B52*100</f>
        <v>99.9684642068748</v>
      </c>
      <c r="G52" s="65">
        <f t="shared" si="0"/>
        <v>-0.10000000000002274</v>
      </c>
      <c r="H52" s="65"/>
      <c r="I52" s="65">
        <f t="shared" si="1"/>
        <v>0</v>
      </c>
    </row>
    <row r="53" spans="1:9" s="13" customFormat="1" ht="31.5" customHeight="1">
      <c r="A53" s="67" t="s">
        <v>81</v>
      </c>
      <c r="B53" s="73">
        <f>365+1173.2</f>
        <v>1538.2</v>
      </c>
      <c r="C53" s="73">
        <v>365</v>
      </c>
      <c r="D53" s="69">
        <f>364.5+1173.2</f>
        <v>1537.7</v>
      </c>
      <c r="E53" s="69">
        <v>364.5</v>
      </c>
      <c r="F53" s="65">
        <f>D53/B53*100</f>
        <v>99.96749447406059</v>
      </c>
      <c r="G53" s="65">
        <f t="shared" si="0"/>
        <v>-0.5</v>
      </c>
      <c r="H53" s="65">
        <f>E53/C53*100</f>
        <v>99.86301369863013</v>
      </c>
      <c r="I53" s="65">
        <f t="shared" si="1"/>
        <v>-0.5</v>
      </c>
    </row>
    <row r="54" spans="1:9" ht="27.75" customHeight="1">
      <c r="A54" s="67" t="s">
        <v>35</v>
      </c>
      <c r="B54" s="73">
        <v>1635</v>
      </c>
      <c r="C54" s="73">
        <v>1635</v>
      </c>
      <c r="D54" s="66">
        <v>1597.2</v>
      </c>
      <c r="E54" s="66">
        <v>1597.2</v>
      </c>
      <c r="F54" s="65">
        <f>D54/B54*100</f>
        <v>97.6880733944954</v>
      </c>
      <c r="G54" s="65">
        <f t="shared" si="0"/>
        <v>-37.799999999999955</v>
      </c>
      <c r="H54" s="65">
        <f>E54/C54*100</f>
        <v>97.6880733944954</v>
      </c>
      <c r="I54" s="65">
        <f t="shared" si="1"/>
        <v>-37.799999999999955</v>
      </c>
    </row>
    <row r="55" spans="1:9" s="14" customFormat="1" ht="24" customHeight="1" hidden="1">
      <c r="A55" s="67" t="s">
        <v>26</v>
      </c>
      <c r="B55" s="68"/>
      <c r="C55" s="68"/>
      <c r="D55" s="75"/>
      <c r="E55" s="75"/>
      <c r="F55" s="75"/>
      <c r="G55" s="61">
        <f t="shared" si="0"/>
        <v>0</v>
      </c>
      <c r="H55" s="61" t="e">
        <f>E55/C55*100</f>
        <v>#DIV/0!</v>
      </c>
      <c r="I55" s="62">
        <f t="shared" si="1"/>
        <v>0</v>
      </c>
    </row>
    <row r="56" spans="1:9" s="18" customFormat="1" ht="25.5" customHeight="1">
      <c r="A56" s="90" t="s">
        <v>25</v>
      </c>
      <c r="B56" s="89">
        <f>B58+B59+B60+B61+B62</f>
        <v>854.8000000000001</v>
      </c>
      <c r="C56" s="89">
        <f>C58+C59+C60+C61+C62</f>
        <v>454.8</v>
      </c>
      <c r="D56" s="89">
        <f>D58+D59+D60+D61+D62</f>
        <v>698</v>
      </c>
      <c r="E56" s="89">
        <f>E58+E59+E60+E61+E62</f>
        <v>409.5</v>
      </c>
      <c r="F56" s="89">
        <f>D56/B56*100</f>
        <v>81.65652784277023</v>
      </c>
      <c r="G56" s="89">
        <f t="shared" si="0"/>
        <v>-156.80000000000007</v>
      </c>
      <c r="H56" s="61">
        <f>E56/C56*100</f>
        <v>90.03957783641161</v>
      </c>
      <c r="I56" s="62">
        <f t="shared" si="1"/>
        <v>-45.30000000000001</v>
      </c>
    </row>
    <row r="57" spans="1:9" s="1" customFormat="1" ht="15.75">
      <c r="A57" s="76" t="s">
        <v>1</v>
      </c>
      <c r="B57" s="66"/>
      <c r="C57" s="66"/>
      <c r="D57" s="66"/>
      <c r="E57" s="66"/>
      <c r="F57" s="65"/>
      <c r="G57" s="65"/>
      <c r="H57" s="65"/>
      <c r="I57" s="65"/>
    </row>
    <row r="58" spans="1:9" s="12" customFormat="1" ht="15.75" customHeight="1">
      <c r="A58" s="67" t="s">
        <v>10</v>
      </c>
      <c r="B58" s="68">
        <v>341.6</v>
      </c>
      <c r="C58" s="68"/>
      <c r="D58" s="68">
        <v>284.4</v>
      </c>
      <c r="E58" s="68"/>
      <c r="F58" s="65">
        <f>D58/B58*100</f>
        <v>83.25526932084308</v>
      </c>
      <c r="G58" s="65">
        <f t="shared" si="0"/>
        <v>-57.200000000000045</v>
      </c>
      <c r="H58" s="65"/>
      <c r="I58" s="65">
        <f t="shared" si="1"/>
        <v>0</v>
      </c>
    </row>
    <row r="59" spans="1:9" s="12" customFormat="1" ht="15.75">
      <c r="A59" s="67" t="s">
        <v>2</v>
      </c>
      <c r="B59" s="68">
        <v>16.8</v>
      </c>
      <c r="C59" s="68"/>
      <c r="D59" s="68"/>
      <c r="E59" s="68"/>
      <c r="F59" s="65">
        <f>D59/B59*100</f>
        <v>0</v>
      </c>
      <c r="G59" s="65">
        <f t="shared" si="0"/>
        <v>-16.8</v>
      </c>
      <c r="H59" s="65"/>
      <c r="I59" s="65">
        <f t="shared" si="1"/>
        <v>0</v>
      </c>
    </row>
    <row r="60" spans="1:9" s="12" customFormat="1" ht="18" customHeight="1">
      <c r="A60" s="67" t="s">
        <v>12</v>
      </c>
      <c r="B60" s="68">
        <v>41.6</v>
      </c>
      <c r="C60" s="68"/>
      <c r="D60" s="68">
        <v>4.1</v>
      </c>
      <c r="E60" s="68"/>
      <c r="F60" s="65">
        <f>D60/B60*100</f>
        <v>9.85576923076923</v>
      </c>
      <c r="G60" s="65">
        <f t="shared" si="0"/>
        <v>-37.5</v>
      </c>
      <c r="H60" s="65"/>
      <c r="I60" s="65">
        <f t="shared" si="1"/>
        <v>0</v>
      </c>
    </row>
    <row r="61" spans="1:9" s="13" customFormat="1" ht="27.75" customHeight="1">
      <c r="A61" s="67" t="s">
        <v>81</v>
      </c>
      <c r="B61" s="73">
        <v>454.8</v>
      </c>
      <c r="C61" s="73">
        <v>454.8</v>
      </c>
      <c r="D61" s="69">
        <v>409.5</v>
      </c>
      <c r="E61" s="73">
        <v>409.5</v>
      </c>
      <c r="F61" s="65">
        <f>D61/B61*100</f>
        <v>90.03957783641161</v>
      </c>
      <c r="G61" s="65">
        <f t="shared" si="0"/>
        <v>-45.30000000000001</v>
      </c>
      <c r="H61" s="65">
        <f>E61/C61*100</f>
        <v>90.03957783641161</v>
      </c>
      <c r="I61" s="65">
        <f t="shared" si="1"/>
        <v>-45.30000000000001</v>
      </c>
    </row>
    <row r="62" spans="1:9" s="13" customFormat="1" ht="18" customHeight="1" hidden="1">
      <c r="A62" s="77" t="s">
        <v>45</v>
      </c>
      <c r="B62" s="73"/>
      <c r="C62" s="73"/>
      <c r="D62" s="78"/>
      <c r="E62" s="78"/>
      <c r="F62" s="65"/>
      <c r="G62" s="61">
        <f t="shared" si="0"/>
        <v>0</v>
      </c>
      <c r="H62" s="65"/>
      <c r="I62" s="62">
        <f t="shared" si="1"/>
        <v>0</v>
      </c>
    </row>
    <row r="63" spans="1:9" s="10" customFormat="1" ht="0.75" customHeight="1" hidden="1">
      <c r="A63" s="79" t="s">
        <v>6</v>
      </c>
      <c r="B63" s="80"/>
      <c r="C63" s="80"/>
      <c r="D63" s="80"/>
      <c r="E63" s="80"/>
      <c r="F63" s="80">
        <v>0</v>
      </c>
      <c r="G63" s="61">
        <f t="shared" si="0"/>
        <v>0</v>
      </c>
      <c r="H63" s="61" t="e">
        <f>E63/C63*100</f>
        <v>#DIV/0!</v>
      </c>
      <c r="I63" s="62">
        <f t="shared" si="1"/>
        <v>0</v>
      </c>
    </row>
    <row r="64" spans="1:9" s="13" customFormat="1" ht="21.75" customHeight="1" hidden="1">
      <c r="A64" s="81" t="s">
        <v>7</v>
      </c>
      <c r="B64" s="82"/>
      <c r="C64" s="82"/>
      <c r="D64" s="82"/>
      <c r="E64" s="82"/>
      <c r="F64" s="82"/>
      <c r="G64" s="61">
        <f t="shared" si="0"/>
        <v>0</v>
      </c>
      <c r="H64" s="61" t="e">
        <f>E64/C64*100</f>
        <v>#DIV/0!</v>
      </c>
      <c r="I64" s="62">
        <f t="shared" si="1"/>
        <v>0</v>
      </c>
    </row>
    <row r="65" spans="1:9" s="13" customFormat="1" ht="17.25" customHeight="1">
      <c r="A65" s="88" t="s">
        <v>70</v>
      </c>
      <c r="B65" s="89">
        <f>B67+B68+B69</f>
        <v>31826.899999999998</v>
      </c>
      <c r="C65" s="89">
        <f>C67+C68+C69</f>
        <v>31826.899999999998</v>
      </c>
      <c r="D65" s="89">
        <f>D67+D68+D69</f>
        <v>24754.4</v>
      </c>
      <c r="E65" s="89">
        <f>E67+E68+E69</f>
        <v>24754.4</v>
      </c>
      <c r="F65" s="89">
        <f>E65/C65*100</f>
        <v>77.77823162167853</v>
      </c>
      <c r="G65" s="89">
        <f t="shared" si="0"/>
        <v>-7072.499999999996</v>
      </c>
      <c r="H65" s="62">
        <f>E65/C65*100</f>
        <v>77.77823162167853</v>
      </c>
      <c r="I65" s="62">
        <f t="shared" si="1"/>
        <v>-7072.499999999996</v>
      </c>
    </row>
    <row r="66" spans="1:9" s="13" customFormat="1" ht="14.25" customHeight="1">
      <c r="A66" s="83" t="s">
        <v>60</v>
      </c>
      <c r="B66" s="65"/>
      <c r="C66" s="65"/>
      <c r="D66" s="65"/>
      <c r="E66" s="65"/>
      <c r="F66" s="65"/>
      <c r="G66" s="65"/>
      <c r="H66" s="65"/>
      <c r="I66" s="65"/>
    </row>
    <row r="67" spans="1:9" s="13" customFormat="1" ht="17.25" customHeight="1">
      <c r="A67" s="84" t="s">
        <v>59</v>
      </c>
      <c r="B67" s="69">
        <v>15288.1</v>
      </c>
      <c r="C67" s="69">
        <v>15288.1</v>
      </c>
      <c r="D67" s="69">
        <v>14591.9</v>
      </c>
      <c r="E67" s="69">
        <v>14591.9</v>
      </c>
      <c r="F67" s="65">
        <f>E67/C67*100</f>
        <v>95.44613130474028</v>
      </c>
      <c r="G67" s="65">
        <f t="shared" si="0"/>
        <v>-696.2000000000007</v>
      </c>
      <c r="H67" s="65">
        <f>E67/C67*100</f>
        <v>95.44613130474028</v>
      </c>
      <c r="I67" s="65">
        <f t="shared" si="1"/>
        <v>-696.2000000000007</v>
      </c>
    </row>
    <row r="68" spans="1:9" s="13" customFormat="1" ht="17.25" customHeight="1">
      <c r="A68" s="84" t="s">
        <v>57</v>
      </c>
      <c r="B68" s="69">
        <v>5032</v>
      </c>
      <c r="C68" s="69">
        <v>5032</v>
      </c>
      <c r="D68" s="69">
        <v>1978.4</v>
      </c>
      <c r="E68" s="69">
        <v>1978.4</v>
      </c>
      <c r="F68" s="65">
        <f>E68/C68*100</f>
        <v>39.316375198728146</v>
      </c>
      <c r="G68" s="65">
        <f t="shared" si="0"/>
        <v>-3053.6</v>
      </c>
      <c r="H68" s="65">
        <f>E68/C68*100</f>
        <v>39.316375198728146</v>
      </c>
      <c r="I68" s="65">
        <f t="shared" si="1"/>
        <v>-3053.6</v>
      </c>
    </row>
    <row r="69" spans="1:9" s="13" customFormat="1" ht="17.25" customHeight="1">
      <c r="A69" s="84" t="s">
        <v>58</v>
      </c>
      <c r="B69" s="69">
        <v>11506.8</v>
      </c>
      <c r="C69" s="69">
        <v>11506.8</v>
      </c>
      <c r="D69" s="69">
        <v>8184.1</v>
      </c>
      <c r="E69" s="69">
        <v>8184.1</v>
      </c>
      <c r="F69" s="65">
        <f>E69/C69*100</f>
        <v>71.12403100775194</v>
      </c>
      <c r="G69" s="65">
        <f t="shared" si="0"/>
        <v>-3322.699999999999</v>
      </c>
      <c r="H69" s="65">
        <f>E69/C69*100</f>
        <v>71.12403100775194</v>
      </c>
      <c r="I69" s="65">
        <f t="shared" si="1"/>
        <v>-3322.699999999999</v>
      </c>
    </row>
    <row r="70" spans="1:9" s="19" customFormat="1" ht="27.75" customHeight="1">
      <c r="A70" s="85" t="s">
        <v>71</v>
      </c>
      <c r="B70" s="86">
        <f>B11+B16+B28+B41+B48+B56+B65</f>
        <v>341380.7</v>
      </c>
      <c r="C70" s="86">
        <f>C11+C16+C28+C41+C48+C56+C65</f>
        <v>260479.29999999996</v>
      </c>
      <c r="D70" s="86">
        <f>D11+D16+D28+D41+D48+D56+D65</f>
        <v>294512.7</v>
      </c>
      <c r="E70" s="86">
        <f>E11+E16+E28+E41+E48+E56+E65</f>
        <v>238825.2</v>
      </c>
      <c r="F70" s="86">
        <f>D70/B70*100</f>
        <v>86.27104578554089</v>
      </c>
      <c r="G70" s="86">
        <f>D70-B70</f>
        <v>-46868</v>
      </c>
      <c r="H70" s="86">
        <f>E70/C70*100</f>
        <v>91.68682501834121</v>
      </c>
      <c r="I70" s="86">
        <f t="shared" si="1"/>
        <v>-21654.099999999948</v>
      </c>
    </row>
    <row r="71" spans="1:9" ht="15.75">
      <c r="A71" s="87" t="s">
        <v>1</v>
      </c>
      <c r="B71" s="64"/>
      <c r="C71" s="64"/>
      <c r="D71" s="64"/>
      <c r="E71" s="64"/>
      <c r="F71" s="65"/>
      <c r="G71" s="65"/>
      <c r="H71" s="65"/>
      <c r="I71" s="65"/>
    </row>
    <row r="72" spans="1:9" s="14" customFormat="1" ht="15" customHeight="1">
      <c r="A72" s="67" t="s">
        <v>10</v>
      </c>
      <c r="B72" s="68">
        <f>B18+B30+B58</f>
        <v>13360.1</v>
      </c>
      <c r="C72" s="68">
        <f>C18+C30+C58</f>
        <v>0</v>
      </c>
      <c r="D72" s="68">
        <f>D18+D30+D58</f>
        <v>8526.8</v>
      </c>
      <c r="E72" s="68">
        <f>E18+E30+E58</f>
        <v>0</v>
      </c>
      <c r="F72" s="69">
        <f aca="true" t="shared" si="6" ref="F72:F80">D72/B72*100</f>
        <v>63.8228755772786</v>
      </c>
      <c r="G72" s="65">
        <f aca="true" t="shared" si="7" ref="G72:G81">D72-B72</f>
        <v>-4833.300000000001</v>
      </c>
      <c r="H72" s="69"/>
      <c r="I72" s="65">
        <f t="shared" si="1"/>
        <v>0</v>
      </c>
    </row>
    <row r="73" spans="1:9" s="14" customFormat="1" ht="13.5" customHeight="1" hidden="1">
      <c r="A73" s="67"/>
      <c r="B73" s="68">
        <f>B19+B31</f>
        <v>139.1</v>
      </c>
      <c r="C73" s="68"/>
      <c r="D73" s="68">
        <f>D19+D31</f>
        <v>139.1</v>
      </c>
      <c r="E73" s="68"/>
      <c r="F73" s="69">
        <f t="shared" si="6"/>
        <v>100</v>
      </c>
      <c r="G73" s="65">
        <f t="shared" si="7"/>
        <v>0</v>
      </c>
      <c r="H73" s="69"/>
      <c r="I73" s="65">
        <f t="shared" si="1"/>
        <v>0</v>
      </c>
    </row>
    <row r="74" spans="1:9" s="14" customFormat="1" ht="16.5" customHeight="1">
      <c r="A74" s="67" t="s">
        <v>3</v>
      </c>
      <c r="B74" s="68">
        <f>B20</f>
        <v>31713.9</v>
      </c>
      <c r="C74" s="68">
        <f>C20</f>
        <v>0</v>
      </c>
      <c r="D74" s="68">
        <f>D20</f>
        <v>16538.2</v>
      </c>
      <c r="E74" s="68">
        <f>E20</f>
        <v>0</v>
      </c>
      <c r="F74" s="69">
        <f t="shared" si="6"/>
        <v>52.14811171126856</v>
      </c>
      <c r="G74" s="65">
        <f t="shared" si="7"/>
        <v>-15175.7</v>
      </c>
      <c r="H74" s="69"/>
      <c r="I74" s="65">
        <f t="shared" si="1"/>
        <v>0</v>
      </c>
    </row>
    <row r="75" spans="1:9" s="14" customFormat="1" ht="15.75">
      <c r="A75" s="67" t="s">
        <v>2</v>
      </c>
      <c r="B75" s="68">
        <f>B21+B33+B59</f>
        <v>323</v>
      </c>
      <c r="C75" s="68">
        <f>C21+C33+C59</f>
        <v>0</v>
      </c>
      <c r="D75" s="68">
        <f>D21+D33+D59</f>
        <v>116.30000000000001</v>
      </c>
      <c r="E75" s="68"/>
      <c r="F75" s="69">
        <f t="shared" si="6"/>
        <v>36.0061919504644</v>
      </c>
      <c r="G75" s="65">
        <f t="shared" si="7"/>
        <v>-206.7</v>
      </c>
      <c r="H75" s="69"/>
      <c r="I75" s="65">
        <f t="shared" si="1"/>
        <v>0</v>
      </c>
    </row>
    <row r="76" spans="1:9" s="14" customFormat="1" ht="16.5" customHeight="1">
      <c r="A76" s="67" t="s">
        <v>36</v>
      </c>
      <c r="B76" s="68">
        <f>B22+B34+B60+B13+B52</f>
        <v>9067</v>
      </c>
      <c r="C76" s="68">
        <f>C22+C34+C60+C13+C52</f>
        <v>0</v>
      </c>
      <c r="D76" s="68">
        <f>D22+D34+D60+D13+D52</f>
        <v>7230.5</v>
      </c>
      <c r="E76" s="68">
        <f>E22+E34+E60+E13+E52</f>
        <v>0</v>
      </c>
      <c r="F76" s="69">
        <f t="shared" si="6"/>
        <v>79.74522995478107</v>
      </c>
      <c r="G76" s="65">
        <f t="shared" si="7"/>
        <v>-1836.5</v>
      </c>
      <c r="H76" s="69"/>
      <c r="I76" s="65">
        <f aca="true" t="shared" si="8" ref="I76:I81">E76-C76</f>
        <v>0</v>
      </c>
    </row>
    <row r="77" spans="1:9" s="14" customFormat="1" ht="16.5" customHeight="1">
      <c r="A77" s="67" t="s">
        <v>50</v>
      </c>
      <c r="B77" s="68">
        <f>B44</f>
        <v>11609</v>
      </c>
      <c r="C77" s="68">
        <f>C44</f>
        <v>0</v>
      </c>
      <c r="D77" s="68">
        <f>D44</f>
        <v>10803.4</v>
      </c>
      <c r="E77" s="68">
        <f>E44</f>
        <v>0</v>
      </c>
      <c r="F77" s="69">
        <f t="shared" si="6"/>
        <v>93.06055646481178</v>
      </c>
      <c r="G77" s="65">
        <f t="shared" si="7"/>
        <v>-805.6000000000004</v>
      </c>
      <c r="H77" s="69"/>
      <c r="I77" s="65">
        <f t="shared" si="8"/>
        <v>0</v>
      </c>
    </row>
    <row r="78" spans="1:9" s="14" customFormat="1" ht="16.5" customHeight="1">
      <c r="A78" s="67" t="s">
        <v>49</v>
      </c>
      <c r="B78" s="68">
        <f>B35</f>
        <v>544.3</v>
      </c>
      <c r="C78" s="68">
        <f>C35</f>
        <v>0</v>
      </c>
      <c r="D78" s="68">
        <f>D35</f>
        <v>544.3</v>
      </c>
      <c r="E78" s="68">
        <f>E35</f>
        <v>0</v>
      </c>
      <c r="F78" s="69">
        <f t="shared" si="6"/>
        <v>100</v>
      </c>
      <c r="G78" s="65">
        <f t="shared" si="7"/>
        <v>0</v>
      </c>
      <c r="H78" s="69"/>
      <c r="I78" s="65">
        <f t="shared" si="8"/>
        <v>0</v>
      </c>
    </row>
    <row r="79" spans="1:9" s="14" customFormat="1" ht="31.5">
      <c r="A79" s="67" t="s">
        <v>81</v>
      </c>
      <c r="B79" s="68">
        <f>B14+B23+B37+B43+B53+B61</f>
        <v>28242.000000000004</v>
      </c>
      <c r="C79" s="68">
        <f>C14+C23+C37+C43+C53+C61</f>
        <v>24922.4</v>
      </c>
      <c r="D79" s="68">
        <f>D14+D23+D37+D43+D53+D61</f>
        <v>25066.499999999996</v>
      </c>
      <c r="E79" s="68">
        <f>E14+E23+E37+E43+E53+E61</f>
        <v>21827.8</v>
      </c>
      <c r="F79" s="69">
        <f t="shared" si="6"/>
        <v>88.75610792436794</v>
      </c>
      <c r="G79" s="65">
        <f t="shared" si="7"/>
        <v>-3175.5000000000073</v>
      </c>
      <c r="H79" s="69">
        <f>E79/C79*100</f>
        <v>87.58305781144672</v>
      </c>
      <c r="I79" s="65">
        <f t="shared" si="8"/>
        <v>-3094.600000000002</v>
      </c>
    </row>
    <row r="80" spans="1:9" s="14" customFormat="1" ht="17.25" customHeight="1">
      <c r="A80" s="67" t="s">
        <v>35</v>
      </c>
      <c r="B80" s="68">
        <f>B24+B45+B54+B62+B38+B15+B46</f>
        <v>192885.7</v>
      </c>
      <c r="C80" s="68">
        <f>C24+C45+C54+C62+C38+C15+C46</f>
        <v>182060.30000000002</v>
      </c>
      <c r="D80" s="68">
        <f>D24+D45+D54+D62+D38+D15</f>
        <v>170640.40000000002</v>
      </c>
      <c r="E80" s="68">
        <f>E24+E45+E54+E62+E38+E15</f>
        <v>162090.19999999998</v>
      </c>
      <c r="F80" s="69">
        <f t="shared" si="6"/>
        <v>88.46710772234542</v>
      </c>
      <c r="G80" s="65">
        <f t="shared" si="7"/>
        <v>-22245.29999999999</v>
      </c>
      <c r="H80" s="69">
        <f>E80/C80*100</f>
        <v>89.03105179987068</v>
      </c>
      <c r="I80" s="65">
        <f t="shared" si="8"/>
        <v>-19970.100000000035</v>
      </c>
    </row>
    <row r="81" spans="1:9" s="14" customFormat="1" ht="18.75" customHeight="1">
      <c r="A81" s="67" t="s">
        <v>26</v>
      </c>
      <c r="B81" s="68">
        <f>B25+B39+B47</f>
        <v>11154.2</v>
      </c>
      <c r="C81" s="68">
        <f>C25+C39+C47</f>
        <v>11154.2</v>
      </c>
      <c r="D81" s="68">
        <f>D25+D39+D47</f>
        <v>9774.6</v>
      </c>
      <c r="E81" s="68">
        <f>E25+E39+E47</f>
        <v>9774.6</v>
      </c>
      <c r="F81" s="68">
        <f>F25+F39+F47</f>
        <v>285.7615510386436</v>
      </c>
      <c r="G81" s="65">
        <f t="shared" si="7"/>
        <v>-1379.6000000000004</v>
      </c>
      <c r="H81" s="69">
        <f>E81/C81*100</f>
        <v>87.63156479173763</v>
      </c>
      <c r="I81" s="65">
        <f t="shared" si="8"/>
        <v>-1379.6000000000004</v>
      </c>
    </row>
    <row r="82" spans="2:3" ht="12.75" hidden="1">
      <c r="B82" s="9">
        <f>B70-B72-B73-B74-B75-B76</f>
        <v>286777.60000000003</v>
      </c>
      <c r="C82" s="9"/>
    </row>
    <row r="83" spans="2:7" ht="12.75" hidden="1">
      <c r="B83" s="9"/>
      <c r="C83" s="9"/>
      <c r="D83" s="8">
        <v>9368.6</v>
      </c>
      <c r="E83" s="8"/>
      <c r="F83" s="8">
        <v>190465.2</v>
      </c>
      <c r="G83" s="29"/>
    </row>
    <row r="84" spans="2:7" ht="12.75" hidden="1">
      <c r="B84" s="8"/>
      <c r="C84" s="8"/>
      <c r="D84" s="8">
        <f>D79-D83</f>
        <v>15697.899999999996</v>
      </c>
      <c r="E84" s="8"/>
      <c r="F84" s="8">
        <f>F79-F83</f>
        <v>-190376.44389207565</v>
      </c>
      <c r="G84" s="29"/>
    </row>
    <row r="85" ht="12.75" hidden="1"/>
    <row r="86" spans="1:6" ht="12.75" hidden="1">
      <c r="A86" s="1">
        <v>2730</v>
      </c>
      <c r="B86" s="6">
        <v>1571.4</v>
      </c>
      <c r="D86" s="6">
        <v>677</v>
      </c>
      <c r="F86" s="6">
        <v>481.7</v>
      </c>
    </row>
    <row r="87" spans="1:6" ht="12.75" hidden="1">
      <c r="A87" s="1">
        <v>2710</v>
      </c>
      <c r="B87" s="6">
        <v>71.9</v>
      </c>
      <c r="D87" s="6">
        <v>35.9</v>
      </c>
      <c r="F87" s="6">
        <v>33.6</v>
      </c>
    </row>
    <row r="88" ht="12.75" hidden="1"/>
    <row r="89" spans="1:7" ht="12.75" hidden="1">
      <c r="A89" s="1" t="s">
        <v>15</v>
      </c>
      <c r="B89" s="9">
        <f>B70-B72-B73-B74-B75-B86-B87</f>
        <v>294201.3</v>
      </c>
      <c r="C89" s="9"/>
      <c r="D89" s="9">
        <f>D70-D72-D73-D74-D75-D86-D87</f>
        <v>268479.4</v>
      </c>
      <c r="E89" s="9"/>
      <c r="F89" s="9">
        <f>F70-F72-F73-F74-F75-F86-F87</f>
        <v>-681.0061334534706</v>
      </c>
      <c r="G89" s="9"/>
    </row>
    <row r="90" spans="1:7" ht="12.75" hidden="1">
      <c r="A90" s="1" t="s">
        <v>19</v>
      </c>
      <c r="B90" s="9">
        <v>1008799.4</v>
      </c>
      <c r="C90" s="9"/>
      <c r="D90" s="7">
        <v>937778.5</v>
      </c>
      <c r="E90" s="26"/>
      <c r="F90" s="1">
        <v>967823.8</v>
      </c>
      <c r="G90" s="1"/>
    </row>
    <row r="91" spans="2:7" ht="12.75" hidden="1">
      <c r="B91" s="9">
        <f>B70-B90</f>
        <v>-667418.7</v>
      </c>
      <c r="C91" s="9"/>
      <c r="D91" s="9">
        <f>D70-D90</f>
        <v>-643265.8</v>
      </c>
      <c r="E91" s="9"/>
      <c r="F91" s="4">
        <f>F70-F90</f>
        <v>-967737.5289542145</v>
      </c>
      <c r="G91" s="4"/>
    </row>
    <row r="92" ht="12.75" hidden="1"/>
    <row r="93" spans="2:5" ht="12.75" hidden="1">
      <c r="B93" s="9"/>
      <c r="C93" s="9"/>
      <c r="D93" s="9"/>
      <c r="E93" s="9"/>
    </row>
    <row r="94" ht="12.75" hidden="1"/>
    <row r="95" ht="12.75" hidden="1"/>
    <row r="96" spans="1:8" ht="12.75" hidden="1">
      <c r="A96" s="2" t="s">
        <v>10</v>
      </c>
      <c r="B96" s="9" t="e">
        <f>B72-#REF!</f>
        <v>#REF!</v>
      </c>
      <c r="C96" s="9"/>
      <c r="D96" s="9" t="e">
        <f>D72-#REF!</f>
        <v>#REF!</v>
      </c>
      <c r="E96" s="9"/>
      <c r="F96" s="9" t="e">
        <f>F72-#REF!</f>
        <v>#REF!</v>
      </c>
      <c r="G96" s="9"/>
      <c r="H96" s="21">
        <v>639719963.17</v>
      </c>
    </row>
    <row r="97" spans="1:8" ht="12.75" hidden="1">
      <c r="A97" s="2" t="s">
        <v>11</v>
      </c>
      <c r="B97" s="9" t="e">
        <f>B73-#REF!</f>
        <v>#REF!</v>
      </c>
      <c r="C97" s="9"/>
      <c r="D97" s="9" t="e">
        <f>D73-#REF!</f>
        <v>#REF!</v>
      </c>
      <c r="E97" s="9"/>
      <c r="F97" s="9" t="e">
        <f>F73-#REF!</f>
        <v>#REF!</v>
      </c>
      <c r="G97" s="9"/>
      <c r="H97" s="23">
        <v>267624.39</v>
      </c>
    </row>
    <row r="98" spans="1:8" ht="12.75" hidden="1">
      <c r="A98" s="2" t="s">
        <v>3</v>
      </c>
      <c r="B98" s="9" t="e">
        <f>B74-#REF!</f>
        <v>#REF!</v>
      </c>
      <c r="C98" s="9"/>
      <c r="D98" s="9" t="e">
        <f>D74-#REF!</f>
        <v>#REF!</v>
      </c>
      <c r="E98" s="9"/>
      <c r="F98" s="9" t="e">
        <f>F74-#REF!</f>
        <v>#REF!</v>
      </c>
      <c r="G98" s="9"/>
      <c r="H98" s="1">
        <v>28243497.23</v>
      </c>
    </row>
    <row r="99" spans="1:8" ht="12.75" hidden="1">
      <c r="A99" s="2" t="s">
        <v>2</v>
      </c>
      <c r="B99" s="9" t="e">
        <f>B75-#REF!</f>
        <v>#REF!</v>
      </c>
      <c r="C99" s="9"/>
      <c r="D99" s="9" t="e">
        <f>D75-#REF!</f>
        <v>#REF!</v>
      </c>
      <c r="E99" s="9"/>
      <c r="F99" s="9" t="e">
        <f>F75-#REF!</f>
        <v>#REF!</v>
      </c>
      <c r="G99" s="9"/>
      <c r="H99" s="24">
        <v>61376658.7</v>
      </c>
    </row>
    <row r="100" spans="1:8" ht="12.75" hidden="1">
      <c r="A100" s="2" t="s">
        <v>17</v>
      </c>
      <c r="B100" s="25" t="e">
        <f>B76-#REF!</f>
        <v>#REF!</v>
      </c>
      <c r="C100" s="25"/>
      <c r="D100" s="25" t="e">
        <f>D76-#REF!</f>
        <v>#REF!</v>
      </c>
      <c r="E100" s="25"/>
      <c r="F100" s="9" t="e">
        <f>F76-#REF!</f>
        <v>#REF!</v>
      </c>
      <c r="G100" s="9"/>
      <c r="H100" s="4">
        <v>2295565.73</v>
      </c>
    </row>
    <row r="101" ht="12.75" hidden="1"/>
    <row r="102" spans="1:7" ht="12.75" hidden="1">
      <c r="A102" s="2" t="s">
        <v>12</v>
      </c>
      <c r="B102" s="9" t="e">
        <f>B79-#REF!</f>
        <v>#REF!</v>
      </c>
      <c r="C102" s="9"/>
      <c r="D102" s="9" t="e">
        <f>D79-#REF!</f>
        <v>#REF!</v>
      </c>
      <c r="E102" s="9"/>
      <c r="F102" s="9" t="e">
        <f>F79-#REF!</f>
        <v>#REF!</v>
      </c>
      <c r="G102" s="9"/>
    </row>
    <row r="103" ht="12.75" hidden="1"/>
    <row r="104" ht="12.75" hidden="1"/>
    <row r="105" spans="1:8" ht="12.75" hidden="1">
      <c r="A105" s="1" t="s">
        <v>28</v>
      </c>
      <c r="B105" s="6">
        <v>3999</v>
      </c>
      <c r="D105" s="6">
        <v>3453.1</v>
      </c>
      <c r="F105" s="6">
        <v>1014</v>
      </c>
      <c r="H105" s="6">
        <v>1014009</v>
      </c>
    </row>
    <row r="106" ht="12.75" hidden="1"/>
    <row r="107" ht="12.75" hidden="1"/>
    <row r="108" ht="12.75" hidden="1"/>
  </sheetData>
  <sheetProtection/>
  <mergeCells count="10">
    <mergeCell ref="A6:G6"/>
    <mergeCell ref="E1:H1"/>
    <mergeCell ref="F2:H2"/>
    <mergeCell ref="A4:H4"/>
    <mergeCell ref="A5:H5"/>
    <mergeCell ref="A8:A10"/>
    <mergeCell ref="B8:B10"/>
    <mergeCell ref="D8:D10"/>
    <mergeCell ref="H8:I8"/>
    <mergeCell ref="F8:G8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7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54.8515625" style="1" customWidth="1"/>
    <col min="2" max="2" width="12.28125" style="6" hidden="1" customWidth="1"/>
    <col min="3" max="3" width="25.57421875" style="6" customWidth="1"/>
    <col min="4" max="4" width="0.13671875" style="6" hidden="1" customWidth="1"/>
    <col min="5" max="5" width="23.8515625" style="6" customWidth="1"/>
    <col min="6" max="7" width="12.28125" style="6" hidden="1" customWidth="1"/>
    <col min="8" max="8" width="20.00390625" style="6" customWidth="1"/>
    <col min="9" max="9" width="20.140625" style="6" customWidth="1"/>
    <col min="10" max="16384" width="9.140625" style="6" customWidth="1"/>
  </cols>
  <sheetData>
    <row r="1" spans="2:9" s="1" customFormat="1" ht="16.5" customHeight="1">
      <c r="B1" s="6"/>
      <c r="C1" s="6"/>
      <c r="D1" s="6"/>
      <c r="E1" s="124"/>
      <c r="F1" s="124"/>
      <c r="G1" s="124"/>
      <c r="H1" s="124"/>
      <c r="I1" s="124"/>
    </row>
    <row r="2" spans="1:8" s="1" customFormat="1" ht="9.75" customHeight="1">
      <c r="A2" s="16"/>
      <c r="B2" s="6"/>
      <c r="C2" s="6"/>
      <c r="D2" s="6"/>
      <c r="E2" s="6"/>
      <c r="F2" s="137" t="s">
        <v>62</v>
      </c>
      <c r="G2" s="137"/>
      <c r="H2" s="137"/>
    </row>
    <row r="3" spans="2:8" s="1" customFormat="1" ht="12.75" hidden="1">
      <c r="B3" s="6"/>
      <c r="C3" s="6"/>
      <c r="D3" s="6"/>
      <c r="E3" s="6"/>
      <c r="F3" s="6"/>
      <c r="G3" s="6"/>
      <c r="H3" s="6"/>
    </row>
    <row r="4" spans="1:8" s="1" customFormat="1" ht="27.75" customHeight="1">
      <c r="A4" s="125" t="s">
        <v>88</v>
      </c>
      <c r="B4" s="125"/>
      <c r="C4" s="125"/>
      <c r="D4" s="125"/>
      <c r="E4" s="125"/>
      <c r="F4" s="125"/>
      <c r="G4" s="125"/>
      <c r="H4" s="125"/>
    </row>
    <row r="5" spans="1:9" s="1" customFormat="1" ht="15">
      <c r="A5" s="125" t="s">
        <v>89</v>
      </c>
      <c r="B5" s="125"/>
      <c r="C5" s="125"/>
      <c r="D5" s="125"/>
      <c r="E5" s="125"/>
      <c r="F5" s="125"/>
      <c r="G5" s="125"/>
      <c r="H5" s="125"/>
      <c r="I5" s="31"/>
    </row>
    <row r="6" spans="1:9" s="1" customFormat="1" ht="13.5" customHeight="1">
      <c r="A6" s="31"/>
      <c r="B6" s="32"/>
      <c r="C6" s="32"/>
      <c r="D6" s="32"/>
      <c r="E6" s="32"/>
      <c r="F6" s="32"/>
      <c r="G6" s="32"/>
      <c r="H6" s="32"/>
      <c r="I6" s="31" t="s">
        <v>83</v>
      </c>
    </row>
    <row r="7" spans="1:9" s="5" customFormat="1" ht="59.25" customHeight="1">
      <c r="A7" s="143" t="s">
        <v>0</v>
      </c>
      <c r="B7" s="143" t="s">
        <v>47</v>
      </c>
      <c r="C7" s="143" t="s">
        <v>78</v>
      </c>
      <c r="D7" s="143" t="s">
        <v>66</v>
      </c>
      <c r="E7" s="143" t="s">
        <v>74</v>
      </c>
      <c r="F7" s="146" t="s">
        <v>34</v>
      </c>
      <c r="G7" s="147"/>
      <c r="H7" s="148" t="s">
        <v>34</v>
      </c>
      <c r="I7" s="149"/>
    </row>
    <row r="8" spans="1:9" s="5" customFormat="1" ht="18" customHeight="1" hidden="1">
      <c r="A8" s="144"/>
      <c r="B8" s="150"/>
      <c r="C8" s="144"/>
      <c r="D8" s="144"/>
      <c r="E8" s="144"/>
      <c r="F8" s="58"/>
      <c r="G8" s="59"/>
      <c r="H8" s="60" t="s">
        <v>14</v>
      </c>
      <c r="I8" s="55"/>
    </row>
    <row r="9" spans="1:9" s="5" customFormat="1" ht="53.25" customHeight="1">
      <c r="A9" s="145"/>
      <c r="B9" s="151"/>
      <c r="C9" s="145"/>
      <c r="D9" s="145"/>
      <c r="E9" s="145"/>
      <c r="F9" s="57" t="s">
        <v>13</v>
      </c>
      <c r="G9" s="57" t="s">
        <v>68</v>
      </c>
      <c r="H9" s="57" t="s">
        <v>79</v>
      </c>
      <c r="I9" s="57" t="s">
        <v>80</v>
      </c>
    </row>
    <row r="10" spans="1:9" s="13" customFormat="1" ht="28.5" customHeight="1">
      <c r="A10" s="90" t="s">
        <v>20</v>
      </c>
      <c r="B10" s="89">
        <f>B13+B14+B12</f>
        <v>1953.2</v>
      </c>
      <c r="C10" s="89">
        <f>C13+C14+C12</f>
        <v>1875.2</v>
      </c>
      <c r="D10" s="89">
        <f>D13+D14+D12</f>
        <v>1818.7000000000003</v>
      </c>
      <c r="E10" s="89">
        <f>E13+E14+E12</f>
        <v>1764.8000000000002</v>
      </c>
      <c r="F10" s="89">
        <f>D10/B10*100</f>
        <v>93.113864427606</v>
      </c>
      <c r="G10" s="89">
        <f>D10-B10</f>
        <v>-134.49999999999977</v>
      </c>
      <c r="H10" s="89">
        <f>E10/C10*100</f>
        <v>94.11262798634813</v>
      </c>
      <c r="I10" s="89">
        <f>E10-C10</f>
        <v>-110.39999999999986</v>
      </c>
    </row>
    <row r="11" spans="1:9" ht="18" customHeight="1">
      <c r="A11" s="63" t="s">
        <v>1</v>
      </c>
      <c r="B11" s="64"/>
      <c r="C11" s="64"/>
      <c r="D11" s="64"/>
      <c r="E11" s="64"/>
      <c r="F11" s="64"/>
      <c r="G11" s="65"/>
      <c r="H11" s="65"/>
      <c r="I11" s="65"/>
    </row>
    <row r="12" spans="1:9" ht="20.25" customHeight="1" hidden="1">
      <c r="A12" s="63" t="s">
        <v>46</v>
      </c>
      <c r="B12" s="66">
        <v>78</v>
      </c>
      <c r="C12" s="64"/>
      <c r="D12" s="66">
        <v>53.9</v>
      </c>
      <c r="E12" s="64"/>
      <c r="F12" s="66">
        <f>D12/B12*100</f>
        <v>69.1025641025641</v>
      </c>
      <c r="G12" s="65">
        <f aca="true" t="shared" si="0" ref="G12:G68">D12-B12</f>
        <v>-24.1</v>
      </c>
      <c r="H12" s="65"/>
      <c r="I12" s="65">
        <f aca="true" t="shared" si="1" ref="I12:I75">E12-C12</f>
        <v>0</v>
      </c>
    </row>
    <row r="13" spans="1:9" s="14" customFormat="1" ht="39" customHeight="1">
      <c r="A13" s="67" t="s">
        <v>81</v>
      </c>
      <c r="B13" s="68">
        <v>253</v>
      </c>
      <c r="C13" s="68">
        <v>253</v>
      </c>
      <c r="D13" s="68">
        <v>217.4</v>
      </c>
      <c r="E13" s="68">
        <v>217.4</v>
      </c>
      <c r="F13" s="65">
        <f>D13/B13*100</f>
        <v>85.92885375494072</v>
      </c>
      <c r="G13" s="65">
        <f t="shared" si="0"/>
        <v>-35.599999999999994</v>
      </c>
      <c r="H13" s="65">
        <f>E13/C13*100</f>
        <v>85.92885375494072</v>
      </c>
      <c r="I13" s="65">
        <f t="shared" si="1"/>
        <v>-35.599999999999994</v>
      </c>
    </row>
    <row r="14" spans="1:9" s="14" customFormat="1" ht="27.75" customHeight="1">
      <c r="A14" s="67" t="s">
        <v>35</v>
      </c>
      <c r="B14" s="68">
        <v>1622.2</v>
      </c>
      <c r="C14" s="68">
        <v>1622.2</v>
      </c>
      <c r="D14" s="68">
        <v>1547.4</v>
      </c>
      <c r="E14" s="68">
        <v>1547.4</v>
      </c>
      <c r="F14" s="65">
        <f>D14/B14*100</f>
        <v>95.38897793120455</v>
      </c>
      <c r="G14" s="65">
        <f t="shared" si="0"/>
        <v>-74.79999999999995</v>
      </c>
      <c r="H14" s="65">
        <f>E14/C14*100</f>
        <v>95.38897793120455</v>
      </c>
      <c r="I14" s="65">
        <f t="shared" si="1"/>
        <v>-74.79999999999995</v>
      </c>
    </row>
    <row r="15" spans="1:9" s="13" customFormat="1" ht="20.25" customHeight="1">
      <c r="A15" s="90" t="s">
        <v>21</v>
      </c>
      <c r="B15" s="89">
        <f>B17+B19+B20+B21+B22+B23+B24+B18</f>
        <v>145525.4</v>
      </c>
      <c r="C15" s="89">
        <f>C22+C23+C24</f>
        <v>87966.4</v>
      </c>
      <c r="D15" s="89">
        <f>D17+D19+D20+D21+D22+D23+D24+D18</f>
        <v>116383.5</v>
      </c>
      <c r="E15" s="89">
        <f>E17+E19+E20+E21+E22+E23+E24+E18</f>
        <v>78370.20000000001</v>
      </c>
      <c r="F15" s="89">
        <f>D15/B15*100</f>
        <v>79.97469857495668</v>
      </c>
      <c r="G15" s="89">
        <f t="shared" si="0"/>
        <v>-29141.899999999994</v>
      </c>
      <c r="H15" s="89">
        <f>E15/C15*100</f>
        <v>89.09106204187054</v>
      </c>
      <c r="I15" s="89">
        <f t="shared" si="1"/>
        <v>-9596.199999999983</v>
      </c>
    </row>
    <row r="16" spans="1:9" ht="15.75">
      <c r="A16" s="63" t="s">
        <v>1</v>
      </c>
      <c r="B16" s="64"/>
      <c r="C16" s="64"/>
      <c r="D16" s="64"/>
      <c r="E16" s="64"/>
      <c r="F16" s="64"/>
      <c r="G16" s="65"/>
      <c r="H16" s="65"/>
      <c r="I16" s="65"/>
    </row>
    <row r="17" spans="1:9" s="14" customFormat="1" ht="25.5" customHeight="1" hidden="1">
      <c r="A17" s="67" t="s">
        <v>10</v>
      </c>
      <c r="B17" s="68">
        <v>8709.8</v>
      </c>
      <c r="C17" s="68"/>
      <c r="D17" s="68">
        <v>6060.7</v>
      </c>
      <c r="E17" s="68"/>
      <c r="F17" s="69">
        <f aca="true" t="shared" si="2" ref="F17:F24">D17/B17*100</f>
        <v>69.58483547268595</v>
      </c>
      <c r="G17" s="65">
        <f t="shared" si="0"/>
        <v>-2649.0999999999995</v>
      </c>
      <c r="H17" s="69"/>
      <c r="I17" s="65">
        <f t="shared" si="1"/>
        <v>0</v>
      </c>
    </row>
    <row r="18" spans="1:9" s="14" customFormat="1" ht="22.5" customHeight="1" hidden="1">
      <c r="A18" s="67" t="s">
        <v>11</v>
      </c>
      <c r="B18" s="68">
        <v>139.1</v>
      </c>
      <c r="C18" s="68"/>
      <c r="D18" s="68">
        <v>139.1</v>
      </c>
      <c r="E18" s="68"/>
      <c r="F18" s="69">
        <f t="shared" si="2"/>
        <v>100</v>
      </c>
      <c r="G18" s="65">
        <f t="shared" si="0"/>
        <v>0</v>
      </c>
      <c r="H18" s="69"/>
      <c r="I18" s="65">
        <f t="shared" si="1"/>
        <v>0</v>
      </c>
    </row>
    <row r="19" spans="1:9" s="14" customFormat="1" ht="20.25" customHeight="1" hidden="1">
      <c r="A19" s="67" t="s">
        <v>3</v>
      </c>
      <c r="B19" s="68">
        <v>31713.9</v>
      </c>
      <c r="C19" s="68"/>
      <c r="D19" s="68">
        <v>16538.2</v>
      </c>
      <c r="E19" s="68"/>
      <c r="F19" s="69">
        <f t="shared" si="2"/>
        <v>52.14811171126856</v>
      </c>
      <c r="G19" s="65">
        <f t="shared" si="0"/>
        <v>-15175.7</v>
      </c>
      <c r="H19" s="69"/>
      <c r="I19" s="65">
        <f t="shared" si="1"/>
        <v>0</v>
      </c>
    </row>
    <row r="20" spans="1:9" s="14" customFormat="1" ht="15.75" hidden="1">
      <c r="A20" s="67" t="s">
        <v>2</v>
      </c>
      <c r="B20" s="68">
        <v>117.1</v>
      </c>
      <c r="C20" s="68"/>
      <c r="D20" s="68">
        <v>99.9</v>
      </c>
      <c r="E20" s="68"/>
      <c r="F20" s="69">
        <f t="shared" si="2"/>
        <v>85.31169940222033</v>
      </c>
      <c r="G20" s="65">
        <f t="shared" si="0"/>
        <v>-17.19999999999999</v>
      </c>
      <c r="H20" s="69"/>
      <c r="I20" s="65">
        <f t="shared" si="1"/>
        <v>0</v>
      </c>
    </row>
    <row r="21" spans="1:9" s="14" customFormat="1" ht="13.5" customHeight="1" hidden="1">
      <c r="A21" s="67" t="s">
        <v>36</v>
      </c>
      <c r="B21" s="68">
        <v>8184.5</v>
      </c>
      <c r="C21" s="68"/>
      <c r="D21" s="68">
        <v>6556.1</v>
      </c>
      <c r="E21" s="68"/>
      <c r="F21" s="69">
        <f t="shared" si="2"/>
        <v>80.10385484757774</v>
      </c>
      <c r="G21" s="65">
        <f t="shared" si="0"/>
        <v>-1628.3999999999996</v>
      </c>
      <c r="H21" s="69"/>
      <c r="I21" s="65">
        <f t="shared" si="1"/>
        <v>0</v>
      </c>
    </row>
    <row r="22" spans="1:9" s="14" customFormat="1" ht="36.75" customHeight="1">
      <c r="A22" s="67" t="s">
        <v>81</v>
      </c>
      <c r="B22" s="68">
        <f>29120-6635.6+2114.4</f>
        <v>24598.800000000003</v>
      </c>
      <c r="C22" s="68">
        <f>29120-6635.6</f>
        <v>22484.4</v>
      </c>
      <c r="D22" s="68">
        <f>25017.2-5380.6+2039.1</f>
        <v>21675.699999999997</v>
      </c>
      <c r="E22" s="68">
        <f>25017.2-5380.6</f>
        <v>19636.6</v>
      </c>
      <c r="F22" s="69">
        <f t="shared" si="2"/>
        <v>88.11690001138265</v>
      </c>
      <c r="G22" s="65">
        <f t="shared" si="0"/>
        <v>-2923.100000000006</v>
      </c>
      <c r="H22" s="69">
        <f aca="true" t="shared" si="3" ref="H22:H27">E22/C22*100</f>
        <v>87.33432957961963</v>
      </c>
      <c r="I22" s="65">
        <f t="shared" si="1"/>
        <v>-2847.800000000003</v>
      </c>
    </row>
    <row r="23" spans="1:9" s="14" customFormat="1" ht="23.25" customHeight="1">
      <c r="A23" s="67" t="s">
        <v>35</v>
      </c>
      <c r="B23" s="68">
        <f>58846.4-3446.4+6580.2</f>
        <v>61980.2</v>
      </c>
      <c r="C23" s="68">
        <f>58846.4-3446.4</f>
        <v>55400</v>
      </c>
      <c r="D23" s="68">
        <f>53353-3325+6580.2</f>
        <v>56608.2</v>
      </c>
      <c r="E23" s="68">
        <f>53353-3325</f>
        <v>50028</v>
      </c>
      <c r="F23" s="68">
        <f t="shared" si="2"/>
        <v>91.33271593186211</v>
      </c>
      <c r="G23" s="65">
        <f t="shared" si="0"/>
        <v>-5372</v>
      </c>
      <c r="H23" s="69">
        <f t="shared" si="3"/>
        <v>90.30324909747293</v>
      </c>
      <c r="I23" s="65">
        <f t="shared" si="1"/>
        <v>-5372</v>
      </c>
    </row>
    <row r="24" spans="1:9" s="14" customFormat="1" ht="27.75" customHeight="1">
      <c r="A24" s="70" t="s">
        <v>31</v>
      </c>
      <c r="B24" s="68">
        <v>10082</v>
      </c>
      <c r="C24" s="68">
        <v>10082</v>
      </c>
      <c r="D24" s="68">
        <v>8705.6</v>
      </c>
      <c r="E24" s="68">
        <v>8705.6</v>
      </c>
      <c r="F24" s="68">
        <f t="shared" si="2"/>
        <v>86.34794683594525</v>
      </c>
      <c r="G24" s="65">
        <f t="shared" si="0"/>
        <v>-1376.3999999999996</v>
      </c>
      <c r="H24" s="69">
        <f t="shared" si="3"/>
        <v>86.34794683594525</v>
      </c>
      <c r="I24" s="65">
        <f t="shared" si="1"/>
        <v>-1376.3999999999996</v>
      </c>
    </row>
    <row r="25" spans="1:9" s="14" customFormat="1" ht="19.5" customHeight="1" hidden="1">
      <c r="A25" s="71"/>
      <c r="B25" s="68"/>
      <c r="C25" s="68"/>
      <c r="D25" s="68"/>
      <c r="E25" s="68"/>
      <c r="F25" s="68"/>
      <c r="G25" s="61">
        <f t="shared" si="0"/>
        <v>0</v>
      </c>
      <c r="H25" s="61" t="e">
        <f t="shared" si="3"/>
        <v>#DIV/0!</v>
      </c>
      <c r="I25" s="62">
        <f t="shared" si="1"/>
        <v>0</v>
      </c>
    </row>
    <row r="26" spans="1:10" s="15" customFormat="1" ht="24" customHeight="1" hidden="1">
      <c r="A26" s="72"/>
      <c r="B26" s="73"/>
      <c r="C26" s="73"/>
      <c r="D26" s="65"/>
      <c r="E26" s="65"/>
      <c r="F26" s="65"/>
      <c r="G26" s="61">
        <f t="shared" si="0"/>
        <v>0</v>
      </c>
      <c r="H26" s="61" t="e">
        <f t="shared" si="3"/>
        <v>#DIV/0!</v>
      </c>
      <c r="I26" s="62">
        <f t="shared" si="1"/>
        <v>0</v>
      </c>
      <c r="J26" s="22"/>
    </row>
    <row r="27" spans="1:9" s="17" customFormat="1" ht="34.5" customHeight="1">
      <c r="A27" s="90" t="s">
        <v>22</v>
      </c>
      <c r="B27" s="89">
        <f>B29+B32+B33+B36+B37+B34+B38+B35+B39</f>
        <v>23805.5</v>
      </c>
      <c r="C27" s="89">
        <f>C29+C32+C33+C36+C37+C34+C38+C35+C39</f>
        <v>17732.2</v>
      </c>
      <c r="D27" s="89">
        <f>D29+D32+D33+D36+D37+D34+D38+D35+D39</f>
        <v>21123.6</v>
      </c>
      <c r="E27" s="89">
        <f>E29+E32+E33+E36+E37+E34+E38+E35+E39</f>
        <v>17584.6</v>
      </c>
      <c r="F27" s="89">
        <f>D27/B27*100</f>
        <v>88.73411606561508</v>
      </c>
      <c r="G27" s="89">
        <f t="shared" si="0"/>
        <v>-2681.9000000000015</v>
      </c>
      <c r="H27" s="89">
        <f t="shared" si="3"/>
        <v>99.16761597545707</v>
      </c>
      <c r="I27" s="89">
        <f t="shared" si="1"/>
        <v>-147.60000000000218</v>
      </c>
    </row>
    <row r="28" spans="1:9" s="1" customFormat="1" ht="15.75" hidden="1">
      <c r="A28" s="63" t="s">
        <v>1</v>
      </c>
      <c r="B28" s="66"/>
      <c r="C28" s="66"/>
      <c r="D28" s="66"/>
      <c r="E28" s="66"/>
      <c r="F28" s="65"/>
      <c r="G28" s="65"/>
      <c r="H28" s="65"/>
      <c r="I28" s="65"/>
    </row>
    <row r="29" spans="1:9" s="12" customFormat="1" ht="16.5" customHeight="1" hidden="1">
      <c r="A29" s="67" t="s">
        <v>10</v>
      </c>
      <c r="B29" s="68">
        <v>4308.7</v>
      </c>
      <c r="C29" s="68"/>
      <c r="D29" s="68">
        <v>2181.7</v>
      </c>
      <c r="E29" s="68"/>
      <c r="F29" s="65">
        <f aca="true" t="shared" si="4" ref="F29:F40">D29/B29*100</f>
        <v>50.63476222526516</v>
      </c>
      <c r="G29" s="65">
        <f t="shared" si="0"/>
        <v>-2127</v>
      </c>
      <c r="H29" s="65"/>
      <c r="I29" s="65">
        <f t="shared" si="1"/>
        <v>0</v>
      </c>
    </row>
    <row r="30" spans="1:9" s="12" customFormat="1" ht="15" customHeight="1" hidden="1">
      <c r="A30" s="67" t="s">
        <v>11</v>
      </c>
      <c r="B30" s="68"/>
      <c r="C30" s="68"/>
      <c r="D30" s="68"/>
      <c r="E30" s="68"/>
      <c r="F30" s="65" t="e">
        <f t="shared" si="4"/>
        <v>#DIV/0!</v>
      </c>
      <c r="G30" s="65">
        <f t="shared" si="0"/>
        <v>0</v>
      </c>
      <c r="H30" s="65"/>
      <c r="I30" s="65">
        <f t="shared" si="1"/>
        <v>0</v>
      </c>
    </row>
    <row r="31" spans="1:9" s="12" customFormat="1" ht="15.75" hidden="1">
      <c r="A31" s="67" t="s">
        <v>3</v>
      </c>
      <c r="B31" s="68"/>
      <c r="C31" s="68"/>
      <c r="D31" s="68"/>
      <c r="E31" s="68"/>
      <c r="F31" s="65" t="e">
        <f t="shared" si="4"/>
        <v>#DIV/0!</v>
      </c>
      <c r="G31" s="65">
        <f t="shared" si="0"/>
        <v>0</v>
      </c>
      <c r="H31" s="65"/>
      <c r="I31" s="65">
        <f t="shared" si="1"/>
        <v>0</v>
      </c>
    </row>
    <row r="32" spans="1:9" s="12" customFormat="1" ht="15.75" hidden="1">
      <c r="A32" s="67" t="s">
        <v>2</v>
      </c>
      <c r="B32" s="68">
        <v>189.1</v>
      </c>
      <c r="C32" s="68"/>
      <c r="D32" s="68">
        <v>16.4</v>
      </c>
      <c r="E32" s="68"/>
      <c r="F32" s="65">
        <f t="shared" si="4"/>
        <v>8.672659968270755</v>
      </c>
      <c r="G32" s="65">
        <f t="shared" si="0"/>
        <v>-172.7</v>
      </c>
      <c r="H32" s="65"/>
      <c r="I32" s="65">
        <f t="shared" si="1"/>
        <v>0</v>
      </c>
    </row>
    <row r="33" spans="1:9" s="12" customFormat="1" ht="18" customHeight="1" hidden="1">
      <c r="A33" s="67" t="s">
        <v>12</v>
      </c>
      <c r="B33" s="68">
        <v>445.8</v>
      </c>
      <c r="C33" s="68"/>
      <c r="D33" s="68">
        <v>299.4</v>
      </c>
      <c r="E33" s="68"/>
      <c r="F33" s="65">
        <f t="shared" si="4"/>
        <v>67.16016150740242</v>
      </c>
      <c r="G33" s="65">
        <f t="shared" si="0"/>
        <v>-146.40000000000003</v>
      </c>
      <c r="H33" s="65"/>
      <c r="I33" s="65">
        <f t="shared" si="1"/>
        <v>0</v>
      </c>
    </row>
    <row r="34" spans="1:9" s="12" customFormat="1" ht="18" customHeight="1" hidden="1">
      <c r="A34" s="67" t="s">
        <v>48</v>
      </c>
      <c r="B34" s="68">
        <v>544.3</v>
      </c>
      <c r="C34" s="68"/>
      <c r="D34" s="68">
        <v>544.3</v>
      </c>
      <c r="E34" s="68"/>
      <c r="F34" s="65">
        <f t="shared" si="4"/>
        <v>100</v>
      </c>
      <c r="G34" s="65">
        <f t="shared" si="0"/>
        <v>0</v>
      </c>
      <c r="H34" s="65"/>
      <c r="I34" s="65">
        <f t="shared" si="1"/>
        <v>0</v>
      </c>
    </row>
    <row r="35" spans="1:9" s="12" customFormat="1" ht="33.75" customHeight="1">
      <c r="A35" s="67" t="s">
        <v>63</v>
      </c>
      <c r="B35" s="68">
        <v>8050.5</v>
      </c>
      <c r="C35" s="68">
        <f>10515.5-2465</f>
        <v>8050.5</v>
      </c>
      <c r="D35" s="68">
        <v>8050.5</v>
      </c>
      <c r="E35" s="68">
        <v>8050.5</v>
      </c>
      <c r="F35" s="65">
        <f t="shared" si="4"/>
        <v>100</v>
      </c>
      <c r="G35" s="65">
        <f t="shared" si="0"/>
        <v>0</v>
      </c>
      <c r="H35" s="65"/>
      <c r="I35" s="65">
        <f t="shared" si="1"/>
        <v>0</v>
      </c>
    </row>
    <row r="36" spans="1:9" s="12" customFormat="1" ht="29.25" customHeight="1">
      <c r="A36" s="67" t="s">
        <v>81</v>
      </c>
      <c r="B36" s="68">
        <f>1221.8-356.6+32</f>
        <v>897.1999999999999</v>
      </c>
      <c r="C36" s="68">
        <f>1221.8-356.6</f>
        <v>865.1999999999999</v>
      </c>
      <c r="D36" s="68">
        <f>1117.7-355.5+26.4</f>
        <v>788.6</v>
      </c>
      <c r="E36" s="68">
        <f>1117.7-355.5</f>
        <v>762.2</v>
      </c>
      <c r="F36" s="65">
        <f t="shared" si="4"/>
        <v>87.8956754346857</v>
      </c>
      <c r="G36" s="65">
        <f t="shared" si="0"/>
        <v>-108.59999999999991</v>
      </c>
      <c r="H36" s="65">
        <f>E36/C36*100</f>
        <v>88.0952380952381</v>
      </c>
      <c r="I36" s="65">
        <f t="shared" si="1"/>
        <v>-102.99999999999989</v>
      </c>
    </row>
    <row r="37" spans="1:9" s="12" customFormat="1" ht="27" customHeight="1">
      <c r="A37" s="74" t="s">
        <v>43</v>
      </c>
      <c r="B37" s="68">
        <f>4659.9-199.9+1335+553.4</f>
        <v>6348.4</v>
      </c>
      <c r="C37" s="68">
        <f>4659.9-199.9+1335</f>
        <v>5795</v>
      </c>
      <c r="D37" s="68">
        <f>5951.4-198.6+470.8</f>
        <v>6223.599999999999</v>
      </c>
      <c r="E37" s="68">
        <f>5951.4-198.6</f>
        <v>5752.799999999999</v>
      </c>
      <c r="F37" s="65">
        <f t="shared" si="4"/>
        <v>98.03415033709281</v>
      </c>
      <c r="G37" s="65">
        <f t="shared" si="0"/>
        <v>-124.80000000000018</v>
      </c>
      <c r="H37" s="65">
        <f>E37/C37*100</f>
        <v>99.27178602243312</v>
      </c>
      <c r="I37" s="65">
        <f t="shared" si="1"/>
        <v>-42.20000000000073</v>
      </c>
    </row>
    <row r="38" spans="1:9" s="12" customFormat="1" ht="23.25" customHeight="1">
      <c r="A38" s="67" t="s">
        <v>26</v>
      </c>
      <c r="B38" s="68">
        <v>556.5</v>
      </c>
      <c r="C38" s="68">
        <v>556.5</v>
      </c>
      <c r="D38" s="68">
        <v>554.1</v>
      </c>
      <c r="E38" s="68">
        <v>554.1</v>
      </c>
      <c r="F38" s="65">
        <f t="shared" si="4"/>
        <v>99.56873315363882</v>
      </c>
      <c r="G38" s="65">
        <f t="shared" si="0"/>
        <v>-2.3999999999999773</v>
      </c>
      <c r="H38" s="65">
        <f>E38/C38*100</f>
        <v>99.56873315363882</v>
      </c>
      <c r="I38" s="65">
        <f t="shared" si="1"/>
        <v>-2.3999999999999773</v>
      </c>
    </row>
    <row r="39" spans="1:9" s="12" customFormat="1" ht="27.75" customHeight="1">
      <c r="A39" s="67" t="s">
        <v>65</v>
      </c>
      <c r="B39" s="68">
        <v>2465</v>
      </c>
      <c r="C39" s="68">
        <v>2465</v>
      </c>
      <c r="D39" s="68">
        <v>2465</v>
      </c>
      <c r="E39" s="68">
        <v>2465</v>
      </c>
      <c r="F39" s="65">
        <f t="shared" si="4"/>
        <v>100</v>
      </c>
      <c r="G39" s="65">
        <f t="shared" si="0"/>
        <v>0</v>
      </c>
      <c r="H39" s="65">
        <f>E39/C39*100</f>
        <v>100</v>
      </c>
      <c r="I39" s="65">
        <f t="shared" si="1"/>
        <v>0</v>
      </c>
    </row>
    <row r="40" spans="1:9" s="13" customFormat="1" ht="36" customHeight="1">
      <c r="A40" s="90" t="s">
        <v>23</v>
      </c>
      <c r="B40" s="89">
        <f>B42+B43+B44+B46+B45</f>
        <v>133924.6</v>
      </c>
      <c r="C40" s="89">
        <f>C42+C43+C44+C46+C45</f>
        <v>118623.8</v>
      </c>
      <c r="D40" s="89">
        <f>D42+D43+D44+D46+D45</f>
        <v>126282.59999999999</v>
      </c>
      <c r="E40" s="89">
        <f>E42+E43+E44+E46+E45</f>
        <v>113980</v>
      </c>
      <c r="F40" s="89">
        <f t="shared" si="4"/>
        <v>94.29380412560499</v>
      </c>
      <c r="G40" s="89">
        <f t="shared" si="0"/>
        <v>-7642.000000000015</v>
      </c>
      <c r="H40" s="89">
        <f>E40/C40*100</f>
        <v>96.08527125248052</v>
      </c>
      <c r="I40" s="89">
        <f t="shared" si="1"/>
        <v>-4643.800000000003</v>
      </c>
    </row>
    <row r="41" spans="1:9" ht="15.75" customHeight="1">
      <c r="A41" s="63" t="s">
        <v>1</v>
      </c>
      <c r="B41" s="66"/>
      <c r="C41" s="66"/>
      <c r="D41" s="66"/>
      <c r="E41" s="66"/>
      <c r="F41" s="65"/>
      <c r="G41" s="65"/>
      <c r="H41" s="65"/>
      <c r="I41" s="65"/>
    </row>
    <row r="42" spans="1:9" s="14" customFormat="1" ht="37.5" customHeight="1">
      <c r="A42" s="67" t="s">
        <v>77</v>
      </c>
      <c r="B42" s="68">
        <v>500</v>
      </c>
      <c r="C42" s="68">
        <v>500</v>
      </c>
      <c r="D42" s="68">
        <v>437.6</v>
      </c>
      <c r="E42" s="68">
        <v>437.6</v>
      </c>
      <c r="F42" s="65">
        <f aca="true" t="shared" si="5" ref="F42:F47">D42/B42*100</f>
        <v>87.52000000000001</v>
      </c>
      <c r="G42" s="65">
        <f t="shared" si="0"/>
        <v>-62.39999999999998</v>
      </c>
      <c r="H42" s="65">
        <f>E42/C42*100</f>
        <v>87.52000000000001</v>
      </c>
      <c r="I42" s="65">
        <f t="shared" si="1"/>
        <v>-62.39999999999998</v>
      </c>
    </row>
    <row r="43" spans="1:9" s="14" customFormat="1" ht="32.25" customHeight="1" hidden="1">
      <c r="A43" s="67" t="s">
        <v>38</v>
      </c>
      <c r="B43" s="68">
        <v>11609</v>
      </c>
      <c r="C43" s="68"/>
      <c r="D43" s="68">
        <v>10803.4</v>
      </c>
      <c r="E43" s="68"/>
      <c r="F43" s="65">
        <f t="shared" si="5"/>
        <v>93.06055646481178</v>
      </c>
      <c r="G43" s="65">
        <f t="shared" si="0"/>
        <v>-805.6000000000004</v>
      </c>
      <c r="H43" s="65"/>
      <c r="I43" s="65">
        <f t="shared" si="1"/>
        <v>0</v>
      </c>
    </row>
    <row r="44" spans="1:9" s="11" customFormat="1" ht="37.5" customHeight="1">
      <c r="A44" s="67" t="s">
        <v>39</v>
      </c>
      <c r="B44" s="73">
        <f>108123.8-515.7+3691.8</f>
        <v>111299.90000000001</v>
      </c>
      <c r="C44" s="73">
        <f>108123.8-515.7</f>
        <v>107608.1</v>
      </c>
      <c r="D44" s="69">
        <f>103330.1-165.3+1499.2</f>
        <v>104664</v>
      </c>
      <c r="E44" s="69">
        <f>103330.1-165.3</f>
        <v>103164.8</v>
      </c>
      <c r="F44" s="65">
        <f t="shared" si="5"/>
        <v>94.0378203394612</v>
      </c>
      <c r="G44" s="65">
        <f t="shared" si="0"/>
        <v>-6635.900000000009</v>
      </c>
      <c r="H44" s="65">
        <f>E44/C44*100</f>
        <v>95.87084987096695</v>
      </c>
      <c r="I44" s="65">
        <f t="shared" si="1"/>
        <v>-4443.300000000003</v>
      </c>
    </row>
    <row r="45" spans="1:9" s="11" customFormat="1" ht="55.5" customHeight="1">
      <c r="A45" s="67" t="s">
        <v>76</v>
      </c>
      <c r="B45" s="73">
        <v>10000</v>
      </c>
      <c r="C45" s="73">
        <v>10000</v>
      </c>
      <c r="D45" s="69">
        <v>9862.7</v>
      </c>
      <c r="E45" s="69">
        <v>9862.7</v>
      </c>
      <c r="F45" s="65">
        <f t="shared" si="5"/>
        <v>98.62700000000001</v>
      </c>
      <c r="G45" s="65">
        <f t="shared" si="0"/>
        <v>-137.29999999999927</v>
      </c>
      <c r="H45" s="65">
        <f>E45/C45*100</f>
        <v>98.62700000000001</v>
      </c>
      <c r="I45" s="65">
        <f t="shared" si="1"/>
        <v>-137.29999999999927</v>
      </c>
    </row>
    <row r="46" spans="1:9" s="20" customFormat="1" ht="26.25" customHeight="1">
      <c r="A46" s="70" t="s">
        <v>37</v>
      </c>
      <c r="B46" s="73">
        <v>515.7</v>
      </c>
      <c r="C46" s="73">
        <v>515.7</v>
      </c>
      <c r="D46" s="69">
        <v>514.9</v>
      </c>
      <c r="E46" s="69">
        <v>514.9</v>
      </c>
      <c r="F46" s="65">
        <f t="shared" si="5"/>
        <v>99.84487104905952</v>
      </c>
      <c r="G46" s="65">
        <f t="shared" si="0"/>
        <v>-0.8000000000000682</v>
      </c>
      <c r="H46" s="65">
        <f>E46/C46*100</f>
        <v>99.84487104905952</v>
      </c>
      <c r="I46" s="65">
        <f t="shared" si="1"/>
        <v>-0.8000000000000682</v>
      </c>
    </row>
    <row r="47" spans="1:9" s="18" customFormat="1" ht="24.75" customHeight="1">
      <c r="A47" s="90" t="s">
        <v>24</v>
      </c>
      <c r="B47" s="89">
        <f>B53+B52+B51</f>
        <v>3490.2999999999997</v>
      </c>
      <c r="C47" s="89">
        <f>C53+C52+C51</f>
        <v>2000</v>
      </c>
      <c r="D47" s="89">
        <f>D53+D52+D51</f>
        <v>3451.9</v>
      </c>
      <c r="E47" s="89">
        <f>E53+E52+E51</f>
        <v>1961.7</v>
      </c>
      <c r="F47" s="89">
        <f t="shared" si="5"/>
        <v>98.89980803942355</v>
      </c>
      <c r="G47" s="89">
        <f t="shared" si="0"/>
        <v>-38.399999999999636</v>
      </c>
      <c r="H47" s="89">
        <f>E47/C47*100</f>
        <v>98.085</v>
      </c>
      <c r="I47" s="89">
        <f t="shared" si="1"/>
        <v>-38.299999999999955</v>
      </c>
    </row>
    <row r="48" spans="1:9" s="1" customFormat="1" ht="20.25" customHeight="1">
      <c r="A48" s="63" t="s">
        <v>1</v>
      </c>
      <c r="B48" s="64"/>
      <c r="C48" s="64"/>
      <c r="D48" s="64"/>
      <c r="E48" s="64"/>
      <c r="F48" s="65"/>
      <c r="G48" s="65"/>
      <c r="H48" s="65"/>
      <c r="I48" s="65"/>
    </row>
    <row r="49" spans="1:9" s="12" customFormat="1" ht="17.25" customHeight="1" hidden="1">
      <c r="A49" s="67" t="s">
        <v>10</v>
      </c>
      <c r="B49" s="68"/>
      <c r="C49" s="68"/>
      <c r="D49" s="68"/>
      <c r="E49" s="68"/>
      <c r="F49" s="65" t="e">
        <f>D49/B49*100</f>
        <v>#DIV/0!</v>
      </c>
      <c r="G49" s="65">
        <f t="shared" si="0"/>
        <v>0</v>
      </c>
      <c r="H49" s="65"/>
      <c r="I49" s="65">
        <f t="shared" si="1"/>
        <v>0</v>
      </c>
    </row>
    <row r="50" spans="1:9" s="12" customFormat="1" ht="27.75" customHeight="1" hidden="1">
      <c r="A50" s="67" t="s">
        <v>2</v>
      </c>
      <c r="B50" s="68"/>
      <c r="C50" s="68"/>
      <c r="D50" s="68"/>
      <c r="E50" s="68"/>
      <c r="F50" s="65" t="e">
        <f>D50/B50*100</f>
        <v>#DIV/0!</v>
      </c>
      <c r="G50" s="65">
        <f t="shared" si="0"/>
        <v>0</v>
      </c>
      <c r="H50" s="65"/>
      <c r="I50" s="65">
        <f t="shared" si="1"/>
        <v>0</v>
      </c>
    </row>
    <row r="51" spans="1:9" s="12" customFormat="1" ht="18" customHeight="1" hidden="1">
      <c r="A51" s="67" t="s">
        <v>12</v>
      </c>
      <c r="B51" s="68">
        <v>317.1</v>
      </c>
      <c r="C51" s="68"/>
      <c r="D51" s="68">
        <v>317</v>
      </c>
      <c r="E51" s="75"/>
      <c r="F51" s="65">
        <f>D51/B51*100</f>
        <v>99.9684642068748</v>
      </c>
      <c r="G51" s="65">
        <f t="shared" si="0"/>
        <v>-0.10000000000002274</v>
      </c>
      <c r="H51" s="65"/>
      <c r="I51" s="65">
        <f t="shared" si="1"/>
        <v>0</v>
      </c>
    </row>
    <row r="52" spans="1:9" s="13" customFormat="1" ht="31.5" customHeight="1">
      <c r="A52" s="67" t="s">
        <v>81</v>
      </c>
      <c r="B52" s="73">
        <f>365+1173.2</f>
        <v>1538.2</v>
      </c>
      <c r="C52" s="73">
        <v>365</v>
      </c>
      <c r="D52" s="69">
        <f>364.5+1173.2</f>
        <v>1537.7</v>
      </c>
      <c r="E52" s="69">
        <v>364.5</v>
      </c>
      <c r="F52" s="65">
        <f>D52/B52*100</f>
        <v>99.96749447406059</v>
      </c>
      <c r="G52" s="65">
        <f t="shared" si="0"/>
        <v>-0.5</v>
      </c>
      <c r="H52" s="65">
        <f>E52/C52*100</f>
        <v>99.86301369863013</v>
      </c>
      <c r="I52" s="65">
        <f t="shared" si="1"/>
        <v>-0.5</v>
      </c>
    </row>
    <row r="53" spans="1:9" ht="27.75" customHeight="1">
      <c r="A53" s="67" t="s">
        <v>35</v>
      </c>
      <c r="B53" s="73">
        <v>1635</v>
      </c>
      <c r="C53" s="73">
        <v>1635</v>
      </c>
      <c r="D53" s="66">
        <v>1597.2</v>
      </c>
      <c r="E53" s="66">
        <v>1597.2</v>
      </c>
      <c r="F53" s="65">
        <f>D53/B53*100</f>
        <v>97.6880733944954</v>
      </c>
      <c r="G53" s="65">
        <f t="shared" si="0"/>
        <v>-37.799999999999955</v>
      </c>
      <c r="H53" s="65">
        <f>E53/C53*100</f>
        <v>97.6880733944954</v>
      </c>
      <c r="I53" s="65">
        <f t="shared" si="1"/>
        <v>-37.799999999999955</v>
      </c>
    </row>
    <row r="54" spans="1:9" s="14" customFormat="1" ht="24" customHeight="1" hidden="1">
      <c r="A54" s="67" t="s">
        <v>26</v>
      </c>
      <c r="B54" s="68"/>
      <c r="C54" s="68"/>
      <c r="D54" s="75"/>
      <c r="E54" s="75"/>
      <c r="F54" s="75"/>
      <c r="G54" s="61">
        <f t="shared" si="0"/>
        <v>0</v>
      </c>
      <c r="H54" s="61" t="e">
        <f>E54/C54*100</f>
        <v>#DIV/0!</v>
      </c>
      <c r="I54" s="62">
        <f t="shared" si="1"/>
        <v>0</v>
      </c>
    </row>
    <row r="55" spans="1:9" s="18" customFormat="1" ht="26.25" customHeight="1">
      <c r="A55" s="90" t="s">
        <v>25</v>
      </c>
      <c r="B55" s="89">
        <f>B57+B58+B59+B60+B61</f>
        <v>854.8000000000001</v>
      </c>
      <c r="C55" s="89">
        <f>C57+C58+C59+C60+C61</f>
        <v>454.8</v>
      </c>
      <c r="D55" s="89">
        <f>D57+D58+D59+D60+D61</f>
        <v>698</v>
      </c>
      <c r="E55" s="89">
        <f>E57+E58+E59+E60+E61</f>
        <v>409.5</v>
      </c>
      <c r="F55" s="89">
        <f>D55/B55*100</f>
        <v>81.65652784277023</v>
      </c>
      <c r="G55" s="89">
        <f t="shared" si="0"/>
        <v>-156.80000000000007</v>
      </c>
      <c r="H55" s="89">
        <f>E55/C55*100</f>
        <v>90.03957783641161</v>
      </c>
      <c r="I55" s="89">
        <f t="shared" si="1"/>
        <v>-45.30000000000001</v>
      </c>
    </row>
    <row r="56" spans="1:9" s="1" customFormat="1" ht="15.75">
      <c r="A56" s="76" t="s">
        <v>1</v>
      </c>
      <c r="B56" s="66"/>
      <c r="C56" s="66"/>
      <c r="D56" s="66"/>
      <c r="E56" s="66"/>
      <c r="F56" s="65"/>
      <c r="G56" s="65"/>
      <c r="H56" s="65"/>
      <c r="I56" s="65"/>
    </row>
    <row r="57" spans="1:9" s="12" customFormat="1" ht="15.75" customHeight="1" hidden="1">
      <c r="A57" s="67" t="s">
        <v>10</v>
      </c>
      <c r="B57" s="68">
        <v>341.6</v>
      </c>
      <c r="C57" s="68"/>
      <c r="D57" s="68">
        <v>284.4</v>
      </c>
      <c r="E57" s="68"/>
      <c r="F57" s="65">
        <f>D57/B57*100</f>
        <v>83.25526932084308</v>
      </c>
      <c r="G57" s="65">
        <f t="shared" si="0"/>
        <v>-57.200000000000045</v>
      </c>
      <c r="H57" s="65"/>
      <c r="I57" s="65">
        <f t="shared" si="1"/>
        <v>0</v>
      </c>
    </row>
    <row r="58" spans="1:9" s="12" customFormat="1" ht="15.75" hidden="1">
      <c r="A58" s="67" t="s">
        <v>2</v>
      </c>
      <c r="B58" s="68">
        <v>16.8</v>
      </c>
      <c r="C58" s="68"/>
      <c r="D58" s="68"/>
      <c r="E58" s="68"/>
      <c r="F58" s="65">
        <f>D58/B58*100</f>
        <v>0</v>
      </c>
      <c r="G58" s="65">
        <f t="shared" si="0"/>
        <v>-16.8</v>
      </c>
      <c r="H58" s="65"/>
      <c r="I58" s="65">
        <f t="shared" si="1"/>
        <v>0</v>
      </c>
    </row>
    <row r="59" spans="1:9" s="12" customFormat="1" ht="18" customHeight="1" hidden="1">
      <c r="A59" s="67" t="s">
        <v>12</v>
      </c>
      <c r="B59" s="68">
        <v>41.6</v>
      </c>
      <c r="C59" s="68"/>
      <c r="D59" s="68">
        <v>4.1</v>
      </c>
      <c r="E59" s="68"/>
      <c r="F59" s="65">
        <f>D59/B59*100</f>
        <v>9.85576923076923</v>
      </c>
      <c r="G59" s="65">
        <f t="shared" si="0"/>
        <v>-37.5</v>
      </c>
      <c r="H59" s="65"/>
      <c r="I59" s="65">
        <f t="shared" si="1"/>
        <v>0</v>
      </c>
    </row>
    <row r="60" spans="1:9" s="13" customFormat="1" ht="36.75" customHeight="1">
      <c r="A60" s="67" t="s">
        <v>81</v>
      </c>
      <c r="B60" s="73">
        <v>454.8</v>
      </c>
      <c r="C60" s="73">
        <v>454.8</v>
      </c>
      <c r="D60" s="69">
        <v>409.5</v>
      </c>
      <c r="E60" s="73">
        <v>409.5</v>
      </c>
      <c r="F60" s="65">
        <f>D60/B60*100</f>
        <v>90.03957783641161</v>
      </c>
      <c r="G60" s="65">
        <f t="shared" si="0"/>
        <v>-45.30000000000001</v>
      </c>
      <c r="H60" s="65">
        <f>E60/C60*100</f>
        <v>90.03957783641161</v>
      </c>
      <c r="I60" s="65">
        <f t="shared" si="1"/>
        <v>-45.30000000000001</v>
      </c>
    </row>
    <row r="61" spans="1:9" s="13" customFormat="1" ht="18" customHeight="1" hidden="1">
      <c r="A61" s="77" t="s">
        <v>45</v>
      </c>
      <c r="B61" s="73"/>
      <c r="C61" s="73"/>
      <c r="D61" s="78"/>
      <c r="E61" s="78"/>
      <c r="F61" s="65"/>
      <c r="G61" s="61">
        <f t="shared" si="0"/>
        <v>0</v>
      </c>
      <c r="H61" s="65"/>
      <c r="I61" s="62">
        <f t="shared" si="1"/>
        <v>0</v>
      </c>
    </row>
    <row r="62" spans="1:9" s="10" customFormat="1" ht="0.75" customHeight="1" hidden="1">
      <c r="A62" s="79" t="s">
        <v>6</v>
      </c>
      <c r="B62" s="80"/>
      <c r="C62" s="80"/>
      <c r="D62" s="80"/>
      <c r="E62" s="80"/>
      <c r="F62" s="80">
        <v>0</v>
      </c>
      <c r="G62" s="61">
        <f t="shared" si="0"/>
        <v>0</v>
      </c>
      <c r="H62" s="61" t="e">
        <f>E62/C62*100</f>
        <v>#DIV/0!</v>
      </c>
      <c r="I62" s="62">
        <f t="shared" si="1"/>
        <v>0</v>
      </c>
    </row>
    <row r="63" spans="1:9" s="13" customFormat="1" ht="21.75" customHeight="1" hidden="1">
      <c r="A63" s="81" t="s">
        <v>7</v>
      </c>
      <c r="B63" s="82"/>
      <c r="C63" s="82"/>
      <c r="D63" s="82"/>
      <c r="E63" s="82"/>
      <c r="F63" s="82"/>
      <c r="G63" s="61">
        <f t="shared" si="0"/>
        <v>0</v>
      </c>
      <c r="H63" s="61" t="e">
        <f>E63/C63*100</f>
        <v>#DIV/0!</v>
      </c>
      <c r="I63" s="62">
        <f t="shared" si="1"/>
        <v>0</v>
      </c>
    </row>
    <row r="64" spans="1:9" s="13" customFormat="1" ht="17.25" customHeight="1">
      <c r="A64" s="88" t="s">
        <v>70</v>
      </c>
      <c r="B64" s="89">
        <f>B66+B67+B68</f>
        <v>31826.899999999998</v>
      </c>
      <c r="C64" s="89">
        <f>C66+C67+C68</f>
        <v>31826.899999999998</v>
      </c>
      <c r="D64" s="89">
        <f>D66+D67+D68</f>
        <v>24754.4</v>
      </c>
      <c r="E64" s="89">
        <f>E66+E67+E68</f>
        <v>24754.4</v>
      </c>
      <c r="F64" s="89">
        <f>E64/C64*100</f>
        <v>77.77823162167853</v>
      </c>
      <c r="G64" s="89">
        <f t="shared" si="0"/>
        <v>-7072.499999999996</v>
      </c>
      <c r="H64" s="89">
        <f>E64/C64*100</f>
        <v>77.77823162167853</v>
      </c>
      <c r="I64" s="89">
        <f t="shared" si="1"/>
        <v>-7072.499999999996</v>
      </c>
    </row>
    <row r="65" spans="1:9" s="13" customFormat="1" ht="18.75" customHeight="1">
      <c r="A65" s="83" t="s">
        <v>60</v>
      </c>
      <c r="B65" s="65"/>
      <c r="C65" s="65"/>
      <c r="D65" s="65"/>
      <c r="E65" s="65"/>
      <c r="F65" s="65"/>
      <c r="G65" s="65"/>
      <c r="H65" s="65"/>
      <c r="I65" s="65"/>
    </row>
    <row r="66" spans="1:9" s="13" customFormat="1" ht="19.5" customHeight="1">
      <c r="A66" s="84" t="s">
        <v>59</v>
      </c>
      <c r="B66" s="69">
        <v>15288.1</v>
      </c>
      <c r="C66" s="69">
        <v>15288.1</v>
      </c>
      <c r="D66" s="69">
        <v>14591.9</v>
      </c>
      <c r="E66" s="69">
        <v>14591.9</v>
      </c>
      <c r="F66" s="65">
        <f>E66/C66*100</f>
        <v>95.44613130474028</v>
      </c>
      <c r="G66" s="65">
        <f t="shared" si="0"/>
        <v>-696.2000000000007</v>
      </c>
      <c r="H66" s="65">
        <f>E66/C66*100</f>
        <v>95.44613130474028</v>
      </c>
      <c r="I66" s="65">
        <f t="shared" si="1"/>
        <v>-696.2000000000007</v>
      </c>
    </row>
    <row r="67" spans="1:9" s="13" customFormat="1" ht="18.75" customHeight="1">
      <c r="A67" s="84" t="s">
        <v>57</v>
      </c>
      <c r="B67" s="69">
        <v>5032</v>
      </c>
      <c r="C67" s="69">
        <v>5032</v>
      </c>
      <c r="D67" s="69">
        <v>1978.4</v>
      </c>
      <c r="E67" s="69">
        <v>1978.4</v>
      </c>
      <c r="F67" s="65">
        <f>E67/C67*100</f>
        <v>39.316375198728146</v>
      </c>
      <c r="G67" s="65">
        <f t="shared" si="0"/>
        <v>-3053.6</v>
      </c>
      <c r="H67" s="65">
        <f>E67/C67*100</f>
        <v>39.316375198728146</v>
      </c>
      <c r="I67" s="65">
        <f t="shared" si="1"/>
        <v>-3053.6</v>
      </c>
    </row>
    <row r="68" spans="1:9" s="13" customFormat="1" ht="17.25" customHeight="1">
      <c r="A68" s="119" t="s">
        <v>58</v>
      </c>
      <c r="B68" s="120">
        <v>11506.8</v>
      </c>
      <c r="C68" s="120">
        <v>11506.8</v>
      </c>
      <c r="D68" s="120">
        <v>8184.1</v>
      </c>
      <c r="E68" s="120">
        <v>8184.1</v>
      </c>
      <c r="F68" s="89">
        <f>E68/C68*100</f>
        <v>71.12403100775194</v>
      </c>
      <c r="G68" s="89">
        <f t="shared" si="0"/>
        <v>-3322.699999999999</v>
      </c>
      <c r="H68" s="89">
        <f>E68/C68*100</f>
        <v>71.12403100775194</v>
      </c>
      <c r="I68" s="89">
        <f t="shared" si="1"/>
        <v>-3322.699999999999</v>
      </c>
    </row>
    <row r="69" spans="1:9" s="19" customFormat="1" ht="24.75" customHeight="1">
      <c r="A69" s="88" t="s">
        <v>75</v>
      </c>
      <c r="B69" s="89">
        <f>B10+B15+B27+B40+B47+B55+B64</f>
        <v>341380.7</v>
      </c>
      <c r="C69" s="89">
        <f>C10+C15+C27+C40+C47+C55+C64</f>
        <v>260479.29999999996</v>
      </c>
      <c r="D69" s="89">
        <f>D10+D15+D27+D40+D47+D55+D64</f>
        <v>294512.7</v>
      </c>
      <c r="E69" s="89">
        <f>E10+E15+E27+E40+E47+E55+E64</f>
        <v>238825.2</v>
      </c>
      <c r="F69" s="89">
        <f>D69/B69*100</f>
        <v>86.27104578554089</v>
      </c>
      <c r="G69" s="89">
        <f>D69-B69</f>
        <v>-46868</v>
      </c>
      <c r="H69" s="89">
        <f>E69/C69*100</f>
        <v>91.68682501834121</v>
      </c>
      <c r="I69" s="89">
        <f t="shared" si="1"/>
        <v>-21654.099999999948</v>
      </c>
    </row>
    <row r="70" spans="1:9" ht="15.75">
      <c r="A70" s="87" t="s">
        <v>1</v>
      </c>
      <c r="B70" s="64"/>
      <c r="C70" s="64"/>
      <c r="D70" s="64"/>
      <c r="E70" s="64"/>
      <c r="F70" s="65"/>
      <c r="G70" s="65"/>
      <c r="H70" s="65"/>
      <c r="I70" s="65"/>
    </row>
    <row r="71" spans="1:9" s="14" customFormat="1" ht="19.5" customHeight="1" hidden="1">
      <c r="A71" s="67" t="s">
        <v>10</v>
      </c>
      <c r="B71" s="68">
        <f>B17+B29+B57</f>
        <v>13360.1</v>
      </c>
      <c r="C71" s="68">
        <f>C17+C29+C57</f>
        <v>0</v>
      </c>
      <c r="D71" s="68">
        <f>D17+D29+D57</f>
        <v>8526.8</v>
      </c>
      <c r="E71" s="68">
        <f>E17+E29+E57</f>
        <v>0</v>
      </c>
      <c r="F71" s="69">
        <f aca="true" t="shared" si="6" ref="F71:F79">D71/B71*100</f>
        <v>63.8228755772786</v>
      </c>
      <c r="G71" s="65">
        <f aca="true" t="shared" si="7" ref="G71:G80">D71-B71</f>
        <v>-4833.300000000001</v>
      </c>
      <c r="H71" s="69"/>
      <c r="I71" s="65">
        <f t="shared" si="1"/>
        <v>0</v>
      </c>
    </row>
    <row r="72" spans="1:9" s="14" customFormat="1" ht="13.5" customHeight="1" hidden="1">
      <c r="A72" s="67"/>
      <c r="B72" s="68">
        <f>B18+B30</f>
        <v>139.1</v>
      </c>
      <c r="C72" s="68"/>
      <c r="D72" s="68">
        <f>D18+D30</f>
        <v>139.1</v>
      </c>
      <c r="E72" s="68"/>
      <c r="F72" s="69">
        <f t="shared" si="6"/>
        <v>100</v>
      </c>
      <c r="G72" s="65">
        <f t="shared" si="7"/>
        <v>0</v>
      </c>
      <c r="H72" s="69"/>
      <c r="I72" s="65">
        <f t="shared" si="1"/>
        <v>0</v>
      </c>
    </row>
    <row r="73" spans="1:9" s="14" customFormat="1" ht="16.5" customHeight="1" hidden="1">
      <c r="A73" s="67" t="s">
        <v>3</v>
      </c>
      <c r="B73" s="68">
        <f>B19</f>
        <v>31713.9</v>
      </c>
      <c r="C73" s="68">
        <f>C19</f>
        <v>0</v>
      </c>
      <c r="D73" s="68">
        <f>D19</f>
        <v>16538.2</v>
      </c>
      <c r="E73" s="68">
        <f>E19</f>
        <v>0</v>
      </c>
      <c r="F73" s="69">
        <f t="shared" si="6"/>
        <v>52.14811171126856</v>
      </c>
      <c r="G73" s="65">
        <f t="shared" si="7"/>
        <v>-15175.7</v>
      </c>
      <c r="H73" s="69"/>
      <c r="I73" s="65">
        <f t="shared" si="1"/>
        <v>0</v>
      </c>
    </row>
    <row r="74" spans="1:9" s="14" customFormat="1" ht="15.75" hidden="1">
      <c r="A74" s="67" t="s">
        <v>2</v>
      </c>
      <c r="B74" s="68">
        <f>B20+B32+B58</f>
        <v>323</v>
      </c>
      <c r="C74" s="68">
        <f>C20+C32+C58</f>
        <v>0</v>
      </c>
      <c r="D74" s="68">
        <f>D20+D32+D58</f>
        <v>116.30000000000001</v>
      </c>
      <c r="E74" s="68"/>
      <c r="F74" s="69">
        <f t="shared" si="6"/>
        <v>36.0061919504644</v>
      </c>
      <c r="G74" s="65">
        <f t="shared" si="7"/>
        <v>-206.7</v>
      </c>
      <c r="H74" s="69"/>
      <c r="I74" s="65">
        <f t="shared" si="1"/>
        <v>0</v>
      </c>
    </row>
    <row r="75" spans="1:9" s="14" customFormat="1" ht="16.5" customHeight="1" hidden="1">
      <c r="A75" s="67" t="s">
        <v>36</v>
      </c>
      <c r="B75" s="68">
        <f>B21+B33+B59+B12+B51</f>
        <v>9067</v>
      </c>
      <c r="C75" s="68">
        <f>C21+C33+C59+C12+C51</f>
        <v>0</v>
      </c>
      <c r="D75" s="68">
        <f>D21+D33+D59+D12+D51</f>
        <v>7230.5</v>
      </c>
      <c r="E75" s="68">
        <f>E21+E33+E59+E12+E51</f>
        <v>0</v>
      </c>
      <c r="F75" s="69">
        <f t="shared" si="6"/>
        <v>79.74522995478107</v>
      </c>
      <c r="G75" s="65">
        <f t="shared" si="7"/>
        <v>-1836.5</v>
      </c>
      <c r="H75" s="69"/>
      <c r="I75" s="65">
        <f t="shared" si="1"/>
        <v>0</v>
      </c>
    </row>
    <row r="76" spans="1:9" s="14" customFormat="1" ht="16.5" customHeight="1" hidden="1">
      <c r="A76" s="67" t="s">
        <v>50</v>
      </c>
      <c r="B76" s="68">
        <f>B43</f>
        <v>11609</v>
      </c>
      <c r="C76" s="68">
        <f>C43</f>
        <v>0</v>
      </c>
      <c r="D76" s="68">
        <f>D43</f>
        <v>10803.4</v>
      </c>
      <c r="E76" s="68">
        <f>E43</f>
        <v>0</v>
      </c>
      <c r="F76" s="69">
        <f t="shared" si="6"/>
        <v>93.06055646481178</v>
      </c>
      <c r="G76" s="65">
        <f t="shared" si="7"/>
        <v>-805.6000000000004</v>
      </c>
      <c r="H76" s="69"/>
      <c r="I76" s="65">
        <f>E76-C76</f>
        <v>0</v>
      </c>
    </row>
    <row r="77" spans="1:9" s="14" customFormat="1" ht="16.5" customHeight="1" hidden="1">
      <c r="A77" s="67" t="s">
        <v>49</v>
      </c>
      <c r="B77" s="68">
        <f>B34</f>
        <v>544.3</v>
      </c>
      <c r="C77" s="68">
        <f>C34</f>
        <v>0</v>
      </c>
      <c r="D77" s="68">
        <f>D34</f>
        <v>544.3</v>
      </c>
      <c r="E77" s="68">
        <f>E34</f>
        <v>0</v>
      </c>
      <c r="F77" s="69">
        <f t="shared" si="6"/>
        <v>100</v>
      </c>
      <c r="G77" s="65">
        <f t="shared" si="7"/>
        <v>0</v>
      </c>
      <c r="H77" s="69"/>
      <c r="I77" s="65">
        <f>E77-C77</f>
        <v>0</v>
      </c>
    </row>
    <row r="78" spans="1:9" s="14" customFormat="1" ht="35.25" customHeight="1">
      <c r="A78" s="67" t="s">
        <v>81</v>
      </c>
      <c r="B78" s="68">
        <f>B13+B22+B36+B42+B52+B60</f>
        <v>28242.000000000004</v>
      </c>
      <c r="C78" s="68">
        <f>C13+C22+C36+C42+C52+C60</f>
        <v>24922.4</v>
      </c>
      <c r="D78" s="68">
        <f>D13+D22+D36+D42+D52+D60</f>
        <v>25066.499999999996</v>
      </c>
      <c r="E78" s="68">
        <f>E13+E22+E36+E42+E52+E60</f>
        <v>21827.8</v>
      </c>
      <c r="F78" s="69">
        <f t="shared" si="6"/>
        <v>88.75610792436794</v>
      </c>
      <c r="G78" s="65">
        <f t="shared" si="7"/>
        <v>-3175.5000000000073</v>
      </c>
      <c r="H78" s="69">
        <f>E78/C78*100</f>
        <v>87.58305781144672</v>
      </c>
      <c r="I78" s="65">
        <f>E78-C78</f>
        <v>-3094.600000000002</v>
      </c>
    </row>
    <row r="79" spans="1:9" s="14" customFormat="1" ht="21.75" customHeight="1">
      <c r="A79" s="67" t="s">
        <v>35</v>
      </c>
      <c r="B79" s="68">
        <f>B23+B44+B53+B61+B37+B14+B45</f>
        <v>192885.7</v>
      </c>
      <c r="C79" s="68">
        <f>C23+C44+C53+C61+C37+C14+C45</f>
        <v>182060.30000000002</v>
      </c>
      <c r="D79" s="68">
        <f>D23+D44+D53+D61+D37+D14</f>
        <v>170640.40000000002</v>
      </c>
      <c r="E79" s="68">
        <f>E23+E44+E53+E61+E37+E14</f>
        <v>162090.19999999998</v>
      </c>
      <c r="F79" s="69">
        <f t="shared" si="6"/>
        <v>88.46710772234542</v>
      </c>
      <c r="G79" s="65">
        <f t="shared" si="7"/>
        <v>-22245.29999999999</v>
      </c>
      <c r="H79" s="69">
        <f>E79/C79*100</f>
        <v>89.03105179987068</v>
      </c>
      <c r="I79" s="65">
        <f>E79-C79</f>
        <v>-19970.100000000035</v>
      </c>
    </row>
    <row r="80" spans="1:9" s="14" customFormat="1" ht="24.75" customHeight="1">
      <c r="A80" s="67" t="s">
        <v>26</v>
      </c>
      <c r="B80" s="68">
        <f>B24+B38+B46</f>
        <v>11154.2</v>
      </c>
      <c r="C80" s="68">
        <f>C24+C38+C46</f>
        <v>11154.2</v>
      </c>
      <c r="D80" s="68">
        <f>D24+D38+D46</f>
        <v>9774.6</v>
      </c>
      <c r="E80" s="68">
        <f>E24+E38+E46</f>
        <v>9774.6</v>
      </c>
      <c r="F80" s="68">
        <f>F24+F38+F46</f>
        <v>285.7615510386436</v>
      </c>
      <c r="G80" s="65">
        <f t="shared" si="7"/>
        <v>-1379.6000000000004</v>
      </c>
      <c r="H80" s="69">
        <f>E80/C80*100</f>
        <v>87.63156479173763</v>
      </c>
      <c r="I80" s="65">
        <f>E80-C80</f>
        <v>-1379.6000000000004</v>
      </c>
    </row>
    <row r="81" spans="1:9" ht="15.75" hidden="1">
      <c r="A81" s="55"/>
      <c r="B81" s="110">
        <f>B69-B71-B72-B73-B74-B75</f>
        <v>286777.60000000003</v>
      </c>
      <c r="C81" s="110"/>
      <c r="D81" s="56"/>
      <c r="E81" s="56"/>
      <c r="F81" s="56"/>
      <c r="G81" s="56"/>
      <c r="H81" s="56"/>
      <c r="I81" s="56"/>
    </row>
    <row r="82" spans="1:9" ht="15.75" hidden="1">
      <c r="A82" s="55"/>
      <c r="B82" s="110"/>
      <c r="C82" s="110"/>
      <c r="D82" s="111">
        <v>9368.6</v>
      </c>
      <c r="E82" s="111"/>
      <c r="F82" s="111">
        <v>190465.2</v>
      </c>
      <c r="G82" s="112"/>
      <c r="H82" s="56"/>
      <c r="I82" s="56"/>
    </row>
    <row r="83" spans="1:9" ht="15.75" hidden="1">
      <c r="A83" s="55"/>
      <c r="B83" s="111"/>
      <c r="C83" s="111"/>
      <c r="D83" s="111">
        <f>D78-D82</f>
        <v>15697.899999999996</v>
      </c>
      <c r="E83" s="111"/>
      <c r="F83" s="111">
        <f>F78-F82</f>
        <v>-190376.44389207565</v>
      </c>
      <c r="G83" s="112"/>
      <c r="H83" s="56"/>
      <c r="I83" s="56"/>
    </row>
    <row r="84" spans="1:9" ht="15.75" hidden="1">
      <c r="A84" s="55"/>
      <c r="B84" s="56"/>
      <c r="C84" s="56"/>
      <c r="D84" s="56"/>
      <c r="E84" s="56"/>
      <c r="F84" s="56"/>
      <c r="G84" s="56"/>
      <c r="H84" s="56"/>
      <c r="I84" s="56"/>
    </row>
    <row r="85" spans="1:9" ht="15.75" hidden="1">
      <c r="A85" s="55">
        <v>2730</v>
      </c>
      <c r="B85" s="56">
        <v>1571.4</v>
      </c>
      <c r="C85" s="56"/>
      <c r="D85" s="56">
        <v>677</v>
      </c>
      <c r="E85" s="56"/>
      <c r="F85" s="56">
        <v>481.7</v>
      </c>
      <c r="G85" s="56"/>
      <c r="H85" s="56"/>
      <c r="I85" s="56"/>
    </row>
    <row r="86" spans="1:9" ht="15.75" hidden="1">
      <c r="A86" s="55">
        <v>2710</v>
      </c>
      <c r="B86" s="56">
        <v>71.9</v>
      </c>
      <c r="C86" s="56"/>
      <c r="D86" s="56">
        <v>35.9</v>
      </c>
      <c r="E86" s="56"/>
      <c r="F86" s="56">
        <v>33.6</v>
      </c>
      <c r="G86" s="56"/>
      <c r="H86" s="56"/>
      <c r="I86" s="56"/>
    </row>
    <row r="87" spans="1:9" ht="15.75" hidden="1">
      <c r="A87" s="55"/>
      <c r="B87" s="56"/>
      <c r="C87" s="56"/>
      <c r="D87" s="56"/>
      <c r="E87" s="56"/>
      <c r="F87" s="56"/>
      <c r="G87" s="56"/>
      <c r="H87" s="56"/>
      <c r="I87" s="56"/>
    </row>
    <row r="88" spans="1:9" ht="15.75" hidden="1">
      <c r="A88" s="55" t="s">
        <v>15</v>
      </c>
      <c r="B88" s="110">
        <f>B69-B71-B72-B73-B74-B85-B86</f>
        <v>294201.3</v>
      </c>
      <c r="C88" s="110"/>
      <c r="D88" s="110">
        <f>D69-D71-D72-D73-D74-D85-D86</f>
        <v>268479.4</v>
      </c>
      <c r="E88" s="110"/>
      <c r="F88" s="110">
        <f>F69-F71-F72-F73-F74-F85-F86</f>
        <v>-681.0061334534706</v>
      </c>
      <c r="G88" s="110"/>
      <c r="H88" s="56"/>
      <c r="I88" s="56"/>
    </row>
    <row r="89" spans="1:9" ht="15.75" hidden="1">
      <c r="A89" s="55" t="s">
        <v>19</v>
      </c>
      <c r="B89" s="110">
        <v>1008799.4</v>
      </c>
      <c r="C89" s="110"/>
      <c r="D89" s="113">
        <v>937778.5</v>
      </c>
      <c r="E89" s="114"/>
      <c r="F89" s="55">
        <v>967823.8</v>
      </c>
      <c r="G89" s="55"/>
      <c r="H89" s="56"/>
      <c r="I89" s="56"/>
    </row>
    <row r="90" spans="1:9" ht="15.75" hidden="1">
      <c r="A90" s="55"/>
      <c r="B90" s="110">
        <f>B69-B89</f>
        <v>-667418.7</v>
      </c>
      <c r="C90" s="110"/>
      <c r="D90" s="110">
        <f>D69-D89</f>
        <v>-643265.8</v>
      </c>
      <c r="E90" s="110"/>
      <c r="F90" s="115">
        <f>F69-F89</f>
        <v>-967737.5289542145</v>
      </c>
      <c r="G90" s="115"/>
      <c r="H90" s="56"/>
      <c r="I90" s="56"/>
    </row>
    <row r="91" spans="1:9" ht="15.75" hidden="1">
      <c r="A91" s="55"/>
      <c r="B91" s="56"/>
      <c r="C91" s="56"/>
      <c r="D91" s="56"/>
      <c r="E91" s="56"/>
      <c r="F91" s="56"/>
      <c r="G91" s="56"/>
      <c r="H91" s="56"/>
      <c r="I91" s="56"/>
    </row>
    <row r="92" spans="1:9" ht="15.75" hidden="1">
      <c r="A92" s="55"/>
      <c r="B92" s="110"/>
      <c r="C92" s="110"/>
      <c r="D92" s="110"/>
      <c r="E92" s="110"/>
      <c r="F92" s="56"/>
      <c r="G92" s="56"/>
      <c r="H92" s="56"/>
      <c r="I92" s="56"/>
    </row>
    <row r="93" spans="1:9" ht="15.75" hidden="1">
      <c r="A93" s="55"/>
      <c r="B93" s="56"/>
      <c r="C93" s="56"/>
      <c r="D93" s="56"/>
      <c r="E93" s="56"/>
      <c r="F93" s="56"/>
      <c r="G93" s="56"/>
      <c r="H93" s="56"/>
      <c r="I93" s="56"/>
    </row>
    <row r="94" spans="1:9" ht="15.75" hidden="1">
      <c r="A94" s="55"/>
      <c r="B94" s="56"/>
      <c r="C94" s="56"/>
      <c r="D94" s="56"/>
      <c r="E94" s="56"/>
      <c r="F94" s="56"/>
      <c r="G94" s="56"/>
      <c r="H94" s="56"/>
      <c r="I94" s="56"/>
    </row>
    <row r="95" spans="1:9" ht="15.75" hidden="1">
      <c r="A95" s="67" t="s">
        <v>10</v>
      </c>
      <c r="B95" s="110" t="e">
        <f>B71-#REF!</f>
        <v>#REF!</v>
      </c>
      <c r="C95" s="110"/>
      <c r="D95" s="110" t="e">
        <f>D71-#REF!</f>
        <v>#REF!</v>
      </c>
      <c r="E95" s="110"/>
      <c r="F95" s="110" t="e">
        <f>F71-#REF!</f>
        <v>#REF!</v>
      </c>
      <c r="G95" s="110"/>
      <c r="H95" s="55">
        <v>639719963.17</v>
      </c>
      <c r="I95" s="56"/>
    </row>
    <row r="96" spans="1:9" ht="15.75" hidden="1">
      <c r="A96" s="67" t="s">
        <v>11</v>
      </c>
      <c r="B96" s="110" t="e">
        <f>B72-#REF!</f>
        <v>#REF!</v>
      </c>
      <c r="C96" s="110"/>
      <c r="D96" s="110" t="e">
        <f>D72-#REF!</f>
        <v>#REF!</v>
      </c>
      <c r="E96" s="110"/>
      <c r="F96" s="110" t="e">
        <f>F72-#REF!</f>
        <v>#REF!</v>
      </c>
      <c r="G96" s="110"/>
      <c r="H96" s="116">
        <v>267624.39</v>
      </c>
      <c r="I96" s="56"/>
    </row>
    <row r="97" spans="1:9" ht="15.75" hidden="1">
      <c r="A97" s="67" t="s">
        <v>3</v>
      </c>
      <c r="B97" s="110" t="e">
        <f>B73-#REF!</f>
        <v>#REF!</v>
      </c>
      <c r="C97" s="110"/>
      <c r="D97" s="110" t="e">
        <f>D73-#REF!</f>
        <v>#REF!</v>
      </c>
      <c r="E97" s="110"/>
      <c r="F97" s="110" t="e">
        <f>F73-#REF!</f>
        <v>#REF!</v>
      </c>
      <c r="G97" s="110"/>
      <c r="H97" s="55">
        <v>28243497.23</v>
      </c>
      <c r="I97" s="56"/>
    </row>
    <row r="98" spans="1:9" ht="15.75" hidden="1">
      <c r="A98" s="67" t="s">
        <v>2</v>
      </c>
      <c r="B98" s="110" t="e">
        <f>B74-#REF!</f>
        <v>#REF!</v>
      </c>
      <c r="C98" s="110"/>
      <c r="D98" s="110" t="e">
        <f>D74-#REF!</f>
        <v>#REF!</v>
      </c>
      <c r="E98" s="110"/>
      <c r="F98" s="110" t="e">
        <f>F74-#REF!</f>
        <v>#REF!</v>
      </c>
      <c r="G98" s="110"/>
      <c r="H98" s="117">
        <v>61376658.7</v>
      </c>
      <c r="I98" s="56"/>
    </row>
    <row r="99" spans="1:9" ht="15.75" hidden="1">
      <c r="A99" s="67" t="s">
        <v>17</v>
      </c>
      <c r="B99" s="118" t="e">
        <f>B75-#REF!</f>
        <v>#REF!</v>
      </c>
      <c r="C99" s="118"/>
      <c r="D99" s="118" t="e">
        <f>D75-#REF!</f>
        <v>#REF!</v>
      </c>
      <c r="E99" s="118"/>
      <c r="F99" s="110" t="e">
        <f>F75-#REF!</f>
        <v>#REF!</v>
      </c>
      <c r="G99" s="110"/>
      <c r="H99" s="115">
        <v>2295565.73</v>
      </c>
      <c r="I99" s="56"/>
    </row>
    <row r="100" spans="1:9" ht="15.75" hidden="1">
      <c r="A100" s="55"/>
      <c r="B100" s="56"/>
      <c r="C100" s="56"/>
      <c r="D100" s="56"/>
      <c r="E100" s="56"/>
      <c r="F100" s="56"/>
      <c r="G100" s="56"/>
      <c r="H100" s="56"/>
      <c r="I100" s="56"/>
    </row>
    <row r="101" spans="1:9" ht="15.75" hidden="1">
      <c r="A101" s="67" t="s">
        <v>12</v>
      </c>
      <c r="B101" s="110" t="e">
        <f>B78-#REF!</f>
        <v>#REF!</v>
      </c>
      <c r="C101" s="110"/>
      <c r="D101" s="110" t="e">
        <f>D78-#REF!</f>
        <v>#REF!</v>
      </c>
      <c r="E101" s="110"/>
      <c r="F101" s="110" t="e">
        <f>F78-#REF!</f>
        <v>#REF!</v>
      </c>
      <c r="G101" s="110"/>
      <c r="H101" s="56"/>
      <c r="I101" s="56"/>
    </row>
    <row r="102" spans="1:9" ht="15.75" hidden="1">
      <c r="A102" s="55"/>
      <c r="B102" s="56"/>
      <c r="C102" s="56"/>
      <c r="D102" s="56"/>
      <c r="E102" s="56"/>
      <c r="F102" s="56"/>
      <c r="G102" s="56"/>
      <c r="H102" s="56"/>
      <c r="I102" s="56"/>
    </row>
    <row r="103" spans="1:9" ht="15.75" hidden="1">
      <c r="A103" s="55"/>
      <c r="B103" s="56"/>
      <c r="C103" s="56"/>
      <c r="D103" s="56"/>
      <c r="E103" s="56"/>
      <c r="F103" s="56"/>
      <c r="G103" s="56"/>
      <c r="H103" s="56"/>
      <c r="I103" s="56"/>
    </row>
    <row r="104" spans="1:9" ht="15.75" hidden="1">
      <c r="A104" s="55" t="s">
        <v>28</v>
      </c>
      <c r="B104" s="56">
        <v>3999</v>
      </c>
      <c r="C104" s="56"/>
      <c r="D104" s="56">
        <v>3453.1</v>
      </c>
      <c r="E104" s="56"/>
      <c r="F104" s="56">
        <v>1014</v>
      </c>
      <c r="G104" s="56"/>
      <c r="H104" s="56">
        <v>1014009</v>
      </c>
      <c r="I104" s="56"/>
    </row>
    <row r="105" spans="1:9" ht="15.75" hidden="1">
      <c r="A105" s="55"/>
      <c r="B105" s="56"/>
      <c r="C105" s="56"/>
      <c r="D105" s="56"/>
      <c r="E105" s="56"/>
      <c r="F105" s="56"/>
      <c r="G105" s="56"/>
      <c r="H105" s="56"/>
      <c r="I105" s="56"/>
    </row>
    <row r="106" spans="1:9" ht="15.75" hidden="1">
      <c r="A106" s="55"/>
      <c r="B106" s="56"/>
      <c r="C106" s="56"/>
      <c r="D106" s="56"/>
      <c r="E106" s="56"/>
      <c r="F106" s="56"/>
      <c r="G106" s="56"/>
      <c r="H106" s="56"/>
      <c r="I106" s="56"/>
    </row>
    <row r="107" spans="1:9" ht="15.75" hidden="1">
      <c r="A107" s="55"/>
      <c r="B107" s="56"/>
      <c r="C107" s="56"/>
      <c r="D107" s="56"/>
      <c r="E107" s="56"/>
      <c r="F107" s="56"/>
      <c r="G107" s="56"/>
      <c r="H107" s="56"/>
      <c r="I107" s="56"/>
    </row>
  </sheetData>
  <sheetProtection/>
  <mergeCells count="11">
    <mergeCell ref="B7:B9"/>
    <mergeCell ref="D7:D9"/>
    <mergeCell ref="F7:G7"/>
    <mergeCell ref="H7:I7"/>
    <mergeCell ref="C7:C9"/>
    <mergeCell ref="E7:E9"/>
    <mergeCell ref="E1:I1"/>
    <mergeCell ref="F2:H2"/>
    <mergeCell ref="A4:H4"/>
    <mergeCell ref="A5:H5"/>
    <mergeCell ref="A7:A9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FinUpr</cp:lastModifiedBy>
  <cp:lastPrinted>2021-02-25T12:26:34Z</cp:lastPrinted>
  <dcterms:created xsi:type="dcterms:W3CDTF">1996-10-08T23:32:33Z</dcterms:created>
  <dcterms:modified xsi:type="dcterms:W3CDTF">2021-03-10T12:52:10Z</dcterms:modified>
  <cp:category/>
  <cp:version/>
  <cp:contentType/>
  <cp:contentStatus/>
</cp:coreProperties>
</file>