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Titles" localSheetId="0">Лист1!$5:$8</definedName>
    <definedName name="_xlnm.Print_Area" localSheetId="0">Лист1!$A$1:$K$36</definedName>
  </definedNames>
  <calcPr calcId="124519"/>
</workbook>
</file>

<file path=xl/calcChain.xml><?xml version="1.0" encoding="utf-8"?>
<calcChain xmlns="http://schemas.openxmlformats.org/spreadsheetml/2006/main">
  <c r="J16" i="1"/>
  <c r="M19"/>
  <c r="F34" l="1"/>
  <c r="J12"/>
  <c r="L34"/>
  <c r="M26"/>
  <c r="M16"/>
  <c r="J17"/>
  <c r="M21" l="1"/>
  <c r="M22"/>
  <c r="M23"/>
  <c r="M24"/>
  <c r="M25"/>
  <c r="M27"/>
  <c r="M20"/>
  <c r="M15"/>
  <c r="M17"/>
  <c r="M18"/>
  <c r="M12"/>
  <c r="M13"/>
  <c r="M14"/>
  <c r="M11"/>
  <c r="M9"/>
  <c r="F15"/>
  <c r="J34"/>
  <c r="L22"/>
  <c r="J22"/>
  <c r="L12"/>
  <c r="I27"/>
  <c r="I25"/>
  <c r="J27"/>
  <c r="J24"/>
  <c r="J21"/>
  <c r="J14"/>
  <c r="F25" l="1"/>
  <c r="J18"/>
  <c r="F29"/>
  <c r="J15" l="1"/>
  <c r="I28"/>
  <c r="J23"/>
  <c r="J20"/>
  <c r="J13"/>
  <c r="J9"/>
  <c r="G32"/>
  <c r="G34"/>
  <c r="G31"/>
  <c r="G29"/>
  <c r="G30" s="1"/>
  <c r="G25"/>
  <c r="F35"/>
  <c r="I35"/>
  <c r="J35"/>
  <c r="E35"/>
  <c r="F30"/>
  <c r="I30"/>
  <c r="J30"/>
  <c r="E30"/>
  <c r="E28"/>
  <c r="F13" l="1"/>
  <c r="G13" s="1"/>
  <c r="F22"/>
  <c r="G22" s="1"/>
  <c r="F9"/>
  <c r="F19"/>
  <c r="G19" s="1"/>
  <c r="G15"/>
  <c r="E36"/>
  <c r="J28"/>
  <c r="J36" s="1"/>
  <c r="I36"/>
  <c r="G35"/>
  <c r="F28" l="1"/>
  <c r="F36" s="1"/>
  <c r="G9"/>
  <c r="G28" s="1"/>
  <c r="G36" s="1"/>
</calcChain>
</file>

<file path=xl/sharedStrings.xml><?xml version="1.0" encoding="utf-8"?>
<sst xmlns="http://schemas.openxmlformats.org/spreadsheetml/2006/main" count="109" uniqueCount="58">
  <si>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</si>
  <si>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</si>
  <si>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</si>
  <si>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</si>
  <si>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</si>
  <si>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</si>
  <si>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</si>
  <si>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</si>
  <si>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</si>
  <si>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</si>
  <si>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</si>
  <si>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</si>
  <si>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</si>
  <si>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</si>
  <si>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</si>
  <si>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</si>
  <si>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</si>
  <si>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</si>
  <si>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</si>
  <si>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</si>
  <si>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</si>
  <si>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</si>
  <si>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</si>
  <si>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</si>
  <si>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</si>
  <si>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</si>
  <si>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</si>
  <si>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</si>
  <si>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t>
  </si>
  <si>
    <t>Придбання обладнання (мати, татамі)</t>
  </si>
  <si>
    <t>Капітальний ремонт будівлі та облаштування клубу за місцем проживання «Темп» по пр.Гонгадзе, 18-Б</t>
  </si>
  <si>
    <t>Придбання кондиціонерів</t>
  </si>
  <si>
    <t>Придбання обладнання (аудіосистема)</t>
  </si>
  <si>
    <t>Капітальний ремонт шкільного стадіону</t>
  </si>
  <si>
    <t>Придбання меблів</t>
  </si>
  <si>
    <t xml:space="preserve">Капітальний ремонт покрівлі, фасаду, внутрішніх приміщень </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</si>
  <si>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Проведено демонтажні роботи. Підготовлено основу для влаштування покриття, проведено монтажні роботи по влаштуванню покриття та  встановленню огорожі. Здійснюється технічний нагляд об'єкту.</t>
  </si>
  <si>
    <t>28.04.17 укладено договір суму 973,1 тис.грн. Експертизу кошторису проведено. Капітальний ремонт шкільного стадіону завершено.</t>
  </si>
  <si>
    <t>Придбання обладнання (система відеоспостереження)</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</si>
  <si>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Експертизу кошторису проведено. Тривають роботи з капітального ремонту приміщень. Придбано мати, татамі і кондиціонер для облаштування клубу. Укладено договір на закупівлю меблів.</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</si>
  <si>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Відремонтовано покрівлю. Роботи з капітального ремонту приміщень в стадії завершення.</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</si>
  <si>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Роботи з капітального ремонту приміщень на завершальному етапі. Придбано частину меблів для облаштування клубу. В стадії виготовлення решта меблів.</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</si>
  <si>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 Оголошено закупівлю на придбання обладнання для облаштування клубу.</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</si>
  <si>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12.07.17 укладено договір. Виготовлено проект на влаштування освітлення. Проводиться експертиза кошторису проектної документації.</t>
  </si>
  <si>
    <t xml:space="preserve">       станом на 01.11.2017 року    </t>
  </si>
  <si>
    <t>ЗФ 198,0</t>
  </si>
  <si>
    <t>СФ 5391,1</t>
  </si>
  <si>
    <t>дивани 2 шт. 5,1</t>
  </si>
  <si>
    <t>лавки</t>
  </si>
  <si>
    <t>технагляд</t>
  </si>
  <si>
    <t>акт+технагляд</t>
  </si>
  <si>
    <t>19,6 СИСТ.ВІДЕОНАГЛЯДУ+8,99 ноутбук</t>
  </si>
  <si>
    <t xml:space="preserve">Оплата послуг з виготовлення проекту на влаштування освітлення парку </t>
  </si>
  <si>
    <t>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Проводяться роботи з облаштування території навколо дубу.</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</si>
  <si>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Відремонтовано покрівлю. Роботи з капітального ремонту приміщень в стадії завершення. Проводиться закупівля меблів для облаштування клубу.</t>
  </si>
  <si>
    <t>Капітальний ремонт та облаштування клубу за місцем проживання«Академія дитинства» по пр.Квітневий, 4</t>
  </si>
  <si>
    <t>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Роботи з капітального ремонту приміщень в стадії завершення. Придбано меблі та аудіосистему для облаштування клубу. Укладено договір на закупівлю меблів.</t>
  </si>
  <si>
    <t>Разом по розпоряднику коштів управління житлово-комунального господарства Подільської РДА:</t>
  </si>
</sst>
</file>

<file path=xl/styles.xml><?xml version="1.0" encoding="utf-8"?>
<styleSheet xmlns="http://schemas.openxmlformats.org/spreadsheetml/2006/main">
  <numFmts count="2">
    <numFmt numFmtId="164" formatCode="0.0"/>
    <numFmt numFmtId="165" formatCode="0.000"/>
  </numFmts>
  <fonts count="14">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
      <sz val="11"/>
      <color theme="5" tint="-0.249977111117893"/>
      <name val="Calibri"/>
      <family val="2"/>
      <charset val="204"/>
      <scheme val="minor"/>
    </font>
    <font>
      <sz val="11"/>
      <color rgb="FF00B050"/>
      <name val="Calibri"/>
      <family val="2"/>
      <charset val="204"/>
      <scheme val="minor"/>
    </font>
    <font>
      <u/>
      <sz val="11"/>
      <color theme="7" tint="-0.499984740745262"/>
      <name val="Calibri"/>
      <family val="2"/>
      <charset val="204"/>
      <scheme val="minor"/>
    </font>
    <font>
      <sz val="13"/>
      <name val="Times New Roman"/>
      <family val="1"/>
      <charset val="204"/>
    </font>
    <font>
      <sz val="1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0" fontId="1" fillId="0" borderId="0" xfId="0" applyFont="1" applyFill="1" applyAlignment="1">
      <alignment horizontal="left" vertical="center"/>
    </xf>
    <xf numFmtId="165" fontId="0" fillId="0" borderId="0" xfId="0" applyNumberFormat="1" applyFill="1" applyAlignment="1">
      <alignment vertical="center"/>
    </xf>
    <xf numFmtId="164" fontId="0" fillId="0" borderId="0" xfId="0" applyNumberFormat="1" applyFill="1" applyAlignment="1">
      <alignment vertical="center"/>
    </xf>
    <xf numFmtId="164" fontId="9" fillId="0" borderId="5" xfId="0" applyNumberFormat="1" applyFont="1" applyFill="1" applyBorder="1" applyAlignment="1">
      <alignment vertical="center"/>
    </xf>
    <xf numFmtId="165" fontId="10" fillId="0" borderId="7" xfId="0" applyNumberFormat="1" applyFont="1" applyFill="1" applyBorder="1" applyAlignment="1">
      <alignment vertical="center"/>
    </xf>
    <xf numFmtId="164" fontId="9" fillId="0" borderId="7" xfId="0" applyNumberFormat="1" applyFont="1" applyFill="1" applyBorder="1" applyAlignment="1">
      <alignment vertical="center"/>
    </xf>
    <xf numFmtId="164" fontId="10" fillId="0" borderId="6" xfId="0" applyNumberFormat="1" applyFont="1" applyFill="1" applyBorder="1" applyAlignment="1">
      <alignment vertical="center"/>
    </xf>
    <xf numFmtId="164" fontId="10" fillId="0" borderId="7" xfId="0" applyNumberFormat="1" applyFont="1" applyFill="1" applyBorder="1" applyAlignment="1">
      <alignment vertical="center"/>
    </xf>
    <xf numFmtId="164" fontId="10" fillId="0" borderId="5" xfId="0" applyNumberFormat="1" applyFont="1" applyFill="1" applyBorder="1" applyAlignment="1">
      <alignment vertical="center"/>
    </xf>
    <xf numFmtId="165" fontId="9" fillId="0" borderId="7" xfId="0" applyNumberFormat="1" applyFont="1" applyFill="1" applyBorder="1" applyAlignment="1">
      <alignment vertical="center"/>
    </xf>
    <xf numFmtId="165" fontId="9" fillId="0" borderId="5" xfId="0" applyNumberFormat="1" applyFont="1" applyFill="1" applyBorder="1" applyAlignment="1">
      <alignmen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5" xfId="0" applyNumberFormat="1" applyFont="1" applyFill="1" applyBorder="1" applyAlignment="1">
      <alignment horizontal="right" vertical="center" wrapText="1"/>
    </xf>
    <xf numFmtId="0" fontId="0" fillId="0" borderId="7" xfId="0" applyFill="1" applyBorder="1" applyAlignment="1">
      <alignment horizontal="right" vertical="center" wrapText="1"/>
    </xf>
    <xf numFmtId="0" fontId="0" fillId="0" borderId="6" xfId="0" applyFill="1" applyBorder="1" applyAlignment="1">
      <alignment horizontal="right" vertical="center" wrapText="1"/>
    </xf>
    <xf numFmtId="0" fontId="4"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4"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164" fontId="4" fillId="0" borderId="7" xfId="0" applyNumberFormat="1" applyFont="1" applyFill="1" applyBorder="1" applyAlignment="1">
      <alignment horizontal="righ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164" fontId="0" fillId="0" borderId="6" xfId="0" applyNumberFormat="1" applyFill="1" applyBorder="1" applyAlignment="1">
      <alignment horizontal="right" vertical="center" wrapText="1"/>
    </xf>
    <xf numFmtId="164" fontId="0" fillId="0" borderId="7" xfId="0" applyNumberFormat="1" applyFill="1" applyBorder="1" applyAlignment="1">
      <alignment horizontal="right" vertical="center" wrapText="1"/>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5"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6" xfId="0" applyFont="1" applyFill="1" applyBorder="1" applyAlignment="1">
      <alignment horizontal="right" vertical="center" wrapText="1"/>
    </xf>
    <xf numFmtId="164" fontId="4" fillId="0" borderId="6" xfId="0" applyNumberFormat="1" applyFont="1" applyFill="1" applyBorder="1" applyAlignment="1">
      <alignment horizontal="right" vertical="center" wrapText="1"/>
    </xf>
    <xf numFmtId="0" fontId="11" fillId="0" borderId="0" xfId="0" applyFont="1" applyFill="1" applyAlignment="1">
      <alignment vertic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topLeftCell="A25" zoomScale="60" workbookViewId="0">
      <selection activeCell="B38" sqref="B38"/>
    </sheetView>
  </sheetViews>
  <sheetFormatPr defaultRowHeight="14.4"/>
  <cols>
    <col min="1" max="1" width="5.109375" style="1" customWidth="1"/>
    <col min="2" max="2" width="16.88671875" style="1" customWidth="1"/>
    <col min="3" max="3" width="41.6640625" style="1" customWidth="1"/>
    <col min="4" max="4" width="67.33203125" style="1" customWidth="1"/>
    <col min="5" max="5" width="8.21875" style="1" bestFit="1" customWidth="1"/>
    <col min="6" max="6" width="8.88671875" style="1" bestFit="1" customWidth="1"/>
    <col min="7" max="7" width="15.77734375" style="1" customWidth="1"/>
    <col min="8" max="8" width="23" style="1" customWidth="1"/>
    <col min="9" max="9" width="8.33203125" style="1" customWidth="1"/>
    <col min="10" max="10" width="10.88671875" style="1" bestFit="1" customWidth="1"/>
    <col min="11" max="11" width="13.77734375" style="1" customWidth="1"/>
    <col min="12" max="16384" width="8.88671875" style="1"/>
  </cols>
  <sheetData>
    <row r="1" spans="1:14" ht="21">
      <c r="A1" s="44" t="s">
        <v>25</v>
      </c>
      <c r="B1" s="44"/>
      <c r="C1" s="44"/>
      <c r="D1" s="44"/>
      <c r="E1" s="44"/>
      <c r="F1" s="44"/>
      <c r="G1" s="44"/>
      <c r="H1" s="44"/>
      <c r="I1" s="44"/>
      <c r="J1" s="44"/>
      <c r="K1" s="44"/>
    </row>
    <row r="2" spans="1:14" ht="21">
      <c r="A2" s="44" t="s">
        <v>44</v>
      </c>
      <c r="B2" s="44"/>
      <c r="C2" s="44"/>
      <c r="D2" s="44"/>
      <c r="E2" s="44"/>
      <c r="F2" s="44"/>
      <c r="G2" s="44"/>
      <c r="H2" s="44"/>
      <c r="I2" s="44"/>
      <c r="J2" s="44"/>
      <c r="K2" s="44"/>
    </row>
    <row r="3" spans="1:14" ht="15.6">
      <c r="A3" s="45" t="s">
        <v>26</v>
      </c>
      <c r="B3" s="45"/>
      <c r="C3" s="45"/>
      <c r="D3" s="45"/>
      <c r="E3" s="45"/>
      <c r="F3" s="45"/>
      <c r="G3" s="45"/>
      <c r="H3" s="45"/>
      <c r="I3" s="45"/>
      <c r="J3" s="45"/>
      <c r="K3" s="45"/>
    </row>
    <row r="4" spans="1:14" ht="3.6" customHeight="1"/>
    <row r="5" spans="1:14" s="2" customFormat="1" ht="16.8">
      <c r="A5" s="46" t="s">
        <v>10</v>
      </c>
      <c r="B5" s="46" t="s">
        <v>9</v>
      </c>
      <c r="C5" s="46" t="s">
        <v>8</v>
      </c>
      <c r="D5" s="46" t="s">
        <v>0</v>
      </c>
      <c r="E5" s="46" t="s">
        <v>23</v>
      </c>
      <c r="F5" s="46"/>
      <c r="G5" s="46"/>
      <c r="H5" s="46" t="s">
        <v>1</v>
      </c>
      <c r="I5" s="46"/>
      <c r="J5" s="46"/>
      <c r="K5" s="46" t="s">
        <v>2</v>
      </c>
    </row>
    <row r="6" spans="1:14" s="2" customFormat="1" ht="61.8" customHeight="1">
      <c r="A6" s="47"/>
      <c r="B6" s="47"/>
      <c r="C6" s="47"/>
      <c r="D6" s="47"/>
      <c r="E6" s="46" t="s">
        <v>3</v>
      </c>
      <c r="F6" s="46" t="s">
        <v>4</v>
      </c>
      <c r="G6" s="46" t="s">
        <v>5</v>
      </c>
      <c r="H6" s="46" t="s">
        <v>6</v>
      </c>
      <c r="I6" s="46" t="s">
        <v>24</v>
      </c>
      <c r="J6" s="46"/>
      <c r="K6" s="47"/>
    </row>
    <row r="7" spans="1:14" s="2" customFormat="1" ht="25.8" customHeight="1">
      <c r="A7" s="47"/>
      <c r="B7" s="47"/>
      <c r="C7" s="47"/>
      <c r="D7" s="47"/>
      <c r="E7" s="47"/>
      <c r="F7" s="47"/>
      <c r="G7" s="47"/>
      <c r="H7" s="47"/>
      <c r="I7" s="25" t="s">
        <v>7</v>
      </c>
      <c r="J7" s="25" t="s">
        <v>4</v>
      </c>
      <c r="K7" s="47"/>
    </row>
    <row r="8" spans="1:14" s="4" customFormat="1" ht="16.8">
      <c r="A8" s="3">
        <v>1</v>
      </c>
      <c r="B8" s="3">
        <v>2</v>
      </c>
      <c r="C8" s="3">
        <v>3</v>
      </c>
      <c r="D8" s="3">
        <v>4</v>
      </c>
      <c r="E8" s="3">
        <v>5</v>
      </c>
      <c r="F8" s="3">
        <v>6</v>
      </c>
      <c r="G8" s="3">
        <v>7</v>
      </c>
      <c r="H8" s="3">
        <v>8</v>
      </c>
      <c r="I8" s="3">
        <v>9</v>
      </c>
      <c r="J8" s="3">
        <v>10</v>
      </c>
      <c r="K8" s="3">
        <v>11</v>
      </c>
    </row>
    <row r="9" spans="1:14" s="8" customFormat="1" ht="33" customHeight="1">
      <c r="A9" s="30">
        <v>1</v>
      </c>
      <c r="B9" s="30">
        <v>521</v>
      </c>
      <c r="C9" s="33" t="s">
        <v>11</v>
      </c>
      <c r="D9" s="30" t="s">
        <v>39</v>
      </c>
      <c r="E9" s="27">
        <v>988</v>
      </c>
      <c r="F9" s="27">
        <f>J9+J10+J11+J12</f>
        <v>955.57179999999994</v>
      </c>
      <c r="G9" s="27">
        <f>E9-F9</f>
        <v>32.428200000000061</v>
      </c>
      <c r="H9" s="7" t="s">
        <v>27</v>
      </c>
      <c r="I9" s="6">
        <v>130</v>
      </c>
      <c r="J9" s="6">
        <f>122.7228+1.886</f>
        <v>124.6088</v>
      </c>
      <c r="K9" s="26" t="s">
        <v>22</v>
      </c>
      <c r="M9" s="24">
        <f>J9-I9</f>
        <v>-5.3911999999999978</v>
      </c>
    </row>
    <row r="10" spans="1:14" s="8" customFormat="1" ht="59.4" customHeight="1">
      <c r="A10" s="37"/>
      <c r="B10" s="37"/>
      <c r="C10" s="38"/>
      <c r="D10" s="37"/>
      <c r="E10" s="36"/>
      <c r="F10" s="36"/>
      <c r="G10" s="36"/>
      <c r="H10" s="7" t="s">
        <v>29</v>
      </c>
      <c r="I10" s="6">
        <v>66</v>
      </c>
      <c r="J10" s="6">
        <v>61</v>
      </c>
      <c r="K10" s="26" t="s">
        <v>22</v>
      </c>
      <c r="M10" s="18">
        <v>5</v>
      </c>
      <c r="N10" s="8" t="s">
        <v>48</v>
      </c>
    </row>
    <row r="11" spans="1:14" s="8" customFormat="1" ht="40.799999999999997" customHeight="1">
      <c r="A11" s="31"/>
      <c r="B11" s="31"/>
      <c r="C11" s="34"/>
      <c r="D11" s="31"/>
      <c r="E11" s="28"/>
      <c r="F11" s="40"/>
      <c r="G11" s="28"/>
      <c r="H11" s="7" t="s">
        <v>31</v>
      </c>
      <c r="I11" s="6">
        <v>35</v>
      </c>
      <c r="J11" s="6">
        <v>28.95</v>
      </c>
      <c r="K11" s="26" t="s">
        <v>22</v>
      </c>
      <c r="M11" s="23">
        <f t="shared" ref="M11:M27" si="0">J11-I11</f>
        <v>-6.0500000000000007</v>
      </c>
    </row>
    <row r="12" spans="1:14" s="8" customFormat="1" ht="33" customHeight="1">
      <c r="A12" s="32"/>
      <c r="B12" s="32"/>
      <c r="C12" s="35"/>
      <c r="D12" s="32"/>
      <c r="E12" s="29"/>
      <c r="F12" s="29"/>
      <c r="G12" s="29"/>
      <c r="H12" s="7" t="s">
        <v>28</v>
      </c>
      <c r="I12" s="6">
        <v>757</v>
      </c>
      <c r="J12" s="6">
        <f>429.6696+311.3434</f>
        <v>741.01299999999992</v>
      </c>
      <c r="K12" s="26" t="s">
        <v>22</v>
      </c>
      <c r="L12" s="15">
        <f>I12-J12</f>
        <v>15.98700000000008</v>
      </c>
      <c r="M12" s="20">
        <f t="shared" si="0"/>
        <v>-15.98700000000008</v>
      </c>
      <c r="N12" s="8" t="s">
        <v>49</v>
      </c>
    </row>
    <row r="13" spans="1:14" s="8" customFormat="1" ht="40.799999999999997" customHeight="1">
      <c r="A13" s="30">
        <v>2</v>
      </c>
      <c r="B13" s="30">
        <v>519</v>
      </c>
      <c r="C13" s="33" t="s">
        <v>12</v>
      </c>
      <c r="D13" s="30" t="s">
        <v>40</v>
      </c>
      <c r="E13" s="27">
        <v>995</v>
      </c>
      <c r="F13" s="27">
        <f>J13+J14</f>
        <v>976.42446000000007</v>
      </c>
      <c r="G13" s="27">
        <f t="shared" ref="G13:G15" si="1">E13-F13</f>
        <v>18.575539999999933</v>
      </c>
      <c r="H13" s="7" t="s">
        <v>27</v>
      </c>
      <c r="I13" s="6">
        <v>105</v>
      </c>
      <c r="J13" s="6">
        <f>98.118+1.525</f>
        <v>99.643000000000001</v>
      </c>
      <c r="K13" s="26" t="s">
        <v>22</v>
      </c>
      <c r="M13" s="17">
        <f t="shared" si="0"/>
        <v>-5.3569999999999993</v>
      </c>
    </row>
    <row r="14" spans="1:14" s="8" customFormat="1" ht="45.6" customHeight="1">
      <c r="A14" s="32"/>
      <c r="B14" s="32"/>
      <c r="C14" s="35"/>
      <c r="D14" s="32"/>
      <c r="E14" s="29"/>
      <c r="F14" s="39"/>
      <c r="G14" s="29"/>
      <c r="H14" s="7" t="s">
        <v>28</v>
      </c>
      <c r="I14" s="6">
        <v>890</v>
      </c>
      <c r="J14" s="6">
        <f>769.45699+55.23911+52.08536</f>
        <v>876.78146000000004</v>
      </c>
      <c r="K14" s="26" t="s">
        <v>22</v>
      </c>
      <c r="M14" s="20">
        <f t="shared" si="0"/>
        <v>-13.218539999999962</v>
      </c>
      <c r="N14" s="8" t="s">
        <v>49</v>
      </c>
    </row>
    <row r="15" spans="1:14" s="8" customFormat="1" ht="32.4" customHeight="1">
      <c r="A15" s="30">
        <v>3</v>
      </c>
      <c r="B15" s="30">
        <v>535</v>
      </c>
      <c r="C15" s="33" t="s">
        <v>13</v>
      </c>
      <c r="D15" s="54" t="s">
        <v>56</v>
      </c>
      <c r="E15" s="49">
        <v>670.1</v>
      </c>
      <c r="F15" s="27">
        <f>J15+J16+J17+J18</f>
        <v>606.95390999999995</v>
      </c>
      <c r="G15" s="27">
        <f t="shared" si="1"/>
        <v>63.146090000000072</v>
      </c>
      <c r="H15" s="7" t="s">
        <v>27</v>
      </c>
      <c r="I15" s="6">
        <v>60</v>
      </c>
      <c r="J15" s="6">
        <f>56.9+0.92271</f>
        <v>57.822710000000001</v>
      </c>
      <c r="K15" s="26" t="s">
        <v>22</v>
      </c>
      <c r="M15" s="19">
        <f t="shared" si="0"/>
        <v>-2.1772899999999993</v>
      </c>
    </row>
    <row r="16" spans="1:14" s="8" customFormat="1" ht="32.4" customHeight="1">
      <c r="A16" s="37"/>
      <c r="B16" s="37"/>
      <c r="C16" s="38"/>
      <c r="D16" s="55"/>
      <c r="E16" s="50"/>
      <c r="F16" s="36"/>
      <c r="G16" s="36"/>
      <c r="H16" s="7" t="s">
        <v>34</v>
      </c>
      <c r="I16" s="6">
        <v>50</v>
      </c>
      <c r="J16" s="6">
        <f>19.992+5.1</f>
        <v>25.091999999999999</v>
      </c>
      <c r="K16" s="26" t="s">
        <v>22</v>
      </c>
      <c r="L16" s="8" t="s">
        <v>47</v>
      </c>
      <c r="M16" s="21">
        <f>J16-I16</f>
        <v>-24.908000000000001</v>
      </c>
      <c r="N16" s="53">
        <v>22.049990000000001</v>
      </c>
    </row>
    <row r="17" spans="1:14" s="8" customFormat="1" ht="51.6" customHeight="1">
      <c r="A17" s="37"/>
      <c r="B17" s="37"/>
      <c r="C17" s="38"/>
      <c r="D17" s="55"/>
      <c r="E17" s="50"/>
      <c r="F17" s="36"/>
      <c r="G17" s="36"/>
      <c r="H17" s="7" t="s">
        <v>32</v>
      </c>
      <c r="I17" s="6">
        <v>50</v>
      </c>
      <c r="J17" s="6">
        <f>9.94+19.6+8.99</f>
        <v>38.53</v>
      </c>
      <c r="K17" s="26" t="s">
        <v>22</v>
      </c>
      <c r="L17" s="8" t="s">
        <v>51</v>
      </c>
      <c r="M17" s="21">
        <f t="shared" si="0"/>
        <v>-11.469999999999999</v>
      </c>
    </row>
    <row r="18" spans="1:14" s="8" customFormat="1" ht="33.6">
      <c r="A18" s="32"/>
      <c r="B18" s="32"/>
      <c r="C18" s="48"/>
      <c r="D18" s="56"/>
      <c r="E18" s="51"/>
      <c r="F18" s="52"/>
      <c r="G18" s="52"/>
      <c r="H18" s="7" t="s">
        <v>28</v>
      </c>
      <c r="I18" s="6">
        <v>510.1</v>
      </c>
      <c r="J18" s="6">
        <f>119.6532+365.856</f>
        <v>485.50919999999996</v>
      </c>
      <c r="K18" s="26" t="s">
        <v>22</v>
      </c>
      <c r="M18" s="20">
        <f t="shared" si="0"/>
        <v>-24.590800000000058</v>
      </c>
      <c r="N18" s="8" t="s">
        <v>50</v>
      </c>
    </row>
    <row r="19" spans="1:14" s="8" customFormat="1" ht="32.4" customHeight="1">
      <c r="A19" s="30">
        <v>4</v>
      </c>
      <c r="B19" s="30">
        <v>527</v>
      </c>
      <c r="C19" s="33" t="s">
        <v>30</v>
      </c>
      <c r="D19" s="30" t="s">
        <v>54</v>
      </c>
      <c r="E19" s="27">
        <v>986</v>
      </c>
      <c r="F19" s="27">
        <f>J20+J21</f>
        <v>923.58799999999997</v>
      </c>
      <c r="G19" s="27">
        <f>E19-F19</f>
        <v>62.412000000000035</v>
      </c>
      <c r="H19" s="7" t="s">
        <v>34</v>
      </c>
      <c r="I19" s="6">
        <v>22</v>
      </c>
      <c r="J19" s="7" t="s">
        <v>22</v>
      </c>
      <c r="K19" s="26" t="s">
        <v>22</v>
      </c>
      <c r="L19" s="53">
        <v>8.8000000000000007</v>
      </c>
      <c r="M19" s="21" t="e">
        <f t="shared" si="0"/>
        <v>#VALUE!</v>
      </c>
    </row>
    <row r="20" spans="1:14" s="8" customFormat="1" ht="33" customHeight="1">
      <c r="A20" s="31"/>
      <c r="B20" s="31"/>
      <c r="C20" s="34"/>
      <c r="D20" s="31"/>
      <c r="E20" s="28"/>
      <c r="F20" s="28"/>
      <c r="G20" s="28"/>
      <c r="H20" s="7" t="s">
        <v>27</v>
      </c>
      <c r="I20" s="6">
        <v>50</v>
      </c>
      <c r="J20" s="6">
        <f>44.1768+0.686</f>
        <v>44.8628</v>
      </c>
      <c r="K20" s="26" t="s">
        <v>22</v>
      </c>
      <c r="M20" s="19">
        <f t="shared" si="0"/>
        <v>-5.1372</v>
      </c>
    </row>
    <row r="21" spans="1:14" s="8" customFormat="1" ht="54.6" customHeight="1">
      <c r="A21" s="32"/>
      <c r="B21" s="32"/>
      <c r="C21" s="35"/>
      <c r="D21" s="32"/>
      <c r="E21" s="29"/>
      <c r="F21" s="29"/>
      <c r="G21" s="29"/>
      <c r="H21" s="7" t="s">
        <v>28</v>
      </c>
      <c r="I21" s="6">
        <v>914</v>
      </c>
      <c r="J21" s="6">
        <f>664.218+214.5072</f>
        <v>878.72519999999997</v>
      </c>
      <c r="K21" s="26" t="s">
        <v>22</v>
      </c>
      <c r="M21" s="20">
        <f t="shared" si="0"/>
        <v>-35.274800000000027</v>
      </c>
      <c r="N21" s="8" t="s">
        <v>50</v>
      </c>
    </row>
    <row r="22" spans="1:14" s="8" customFormat="1" ht="33" customHeight="1">
      <c r="A22" s="30">
        <v>5</v>
      </c>
      <c r="B22" s="30">
        <v>541</v>
      </c>
      <c r="C22" s="33" t="s">
        <v>55</v>
      </c>
      <c r="D22" s="30" t="s">
        <v>41</v>
      </c>
      <c r="E22" s="27">
        <v>950</v>
      </c>
      <c r="F22" s="27">
        <f>J22+J23+J24</f>
        <v>926.62559999999996</v>
      </c>
      <c r="G22" s="27">
        <f>E22-F22</f>
        <v>23.374400000000037</v>
      </c>
      <c r="H22" s="7" t="s">
        <v>34</v>
      </c>
      <c r="I22" s="6">
        <v>50</v>
      </c>
      <c r="J22" s="6">
        <f>18.075+2.69+19.33</f>
        <v>40.094999999999999</v>
      </c>
      <c r="K22" s="26" t="s">
        <v>22</v>
      </c>
      <c r="L22" s="16">
        <f>I22-J22</f>
        <v>9.9050000000000011</v>
      </c>
      <c r="M22" s="22">
        <f t="shared" si="0"/>
        <v>-9.9050000000000011</v>
      </c>
    </row>
    <row r="23" spans="1:14" s="8" customFormat="1" ht="37.200000000000003" customHeight="1">
      <c r="A23" s="31"/>
      <c r="B23" s="31"/>
      <c r="C23" s="34"/>
      <c r="D23" s="31"/>
      <c r="E23" s="28"/>
      <c r="F23" s="28"/>
      <c r="G23" s="28"/>
      <c r="H23" s="7" t="s">
        <v>27</v>
      </c>
      <c r="I23" s="6">
        <v>90</v>
      </c>
      <c r="J23" s="6">
        <f>83.4336+1.297</f>
        <v>84.730599999999995</v>
      </c>
      <c r="K23" s="26" t="s">
        <v>22</v>
      </c>
      <c r="M23" s="19">
        <f t="shared" si="0"/>
        <v>-5.2694000000000045</v>
      </c>
    </row>
    <row r="24" spans="1:14" s="8" customFormat="1" ht="40.200000000000003" customHeight="1">
      <c r="A24" s="32"/>
      <c r="B24" s="32"/>
      <c r="C24" s="35"/>
      <c r="D24" s="32"/>
      <c r="E24" s="29"/>
      <c r="F24" s="29"/>
      <c r="G24" s="29"/>
      <c r="H24" s="7" t="s">
        <v>28</v>
      </c>
      <c r="I24" s="6">
        <v>810</v>
      </c>
      <c r="J24" s="6">
        <f>639.9456+161.8544</f>
        <v>801.8</v>
      </c>
      <c r="K24" s="26" t="s">
        <v>22</v>
      </c>
      <c r="M24" s="20">
        <f t="shared" si="0"/>
        <v>-8.2000000000000455</v>
      </c>
      <c r="N24" s="8" t="s">
        <v>49</v>
      </c>
    </row>
    <row r="25" spans="1:14" s="8" customFormat="1" ht="53.4" customHeight="1">
      <c r="A25" s="30">
        <v>6</v>
      </c>
      <c r="B25" s="30">
        <v>543</v>
      </c>
      <c r="C25" s="33" t="s">
        <v>14</v>
      </c>
      <c r="D25" s="30" t="s">
        <v>42</v>
      </c>
      <c r="E25" s="27">
        <v>1000</v>
      </c>
      <c r="F25" s="27">
        <f>J25+J27</f>
        <v>910.01072999999985</v>
      </c>
      <c r="G25" s="27">
        <f>E25-F25</f>
        <v>89.989270000000147</v>
      </c>
      <c r="H25" s="7" t="s">
        <v>38</v>
      </c>
      <c r="I25" s="6">
        <f>20+72.7</f>
        <v>92.7</v>
      </c>
      <c r="J25" s="6">
        <v>19.78613</v>
      </c>
      <c r="K25" s="26" t="s">
        <v>22</v>
      </c>
      <c r="M25" s="22">
        <f t="shared" si="0"/>
        <v>-72.913870000000003</v>
      </c>
    </row>
    <row r="26" spans="1:14" s="8" customFormat="1" ht="16.8">
      <c r="A26" s="37"/>
      <c r="B26" s="37"/>
      <c r="C26" s="38"/>
      <c r="D26" s="37"/>
      <c r="E26" s="36"/>
      <c r="F26" s="36"/>
      <c r="G26" s="36"/>
      <c r="H26" s="7" t="s">
        <v>34</v>
      </c>
      <c r="I26" s="6">
        <v>10</v>
      </c>
      <c r="J26" s="7" t="s">
        <v>22</v>
      </c>
      <c r="K26" s="26" t="s">
        <v>22</v>
      </c>
      <c r="M26" s="22" t="e">
        <f t="shared" si="0"/>
        <v>#VALUE!</v>
      </c>
      <c r="N26" s="53">
        <v>9.9999599999999997</v>
      </c>
    </row>
    <row r="27" spans="1:14" s="8" customFormat="1" ht="69.599999999999994" customHeight="1">
      <c r="A27" s="32"/>
      <c r="B27" s="32"/>
      <c r="C27" s="35"/>
      <c r="D27" s="32"/>
      <c r="E27" s="29"/>
      <c r="F27" s="29"/>
      <c r="G27" s="29"/>
      <c r="H27" s="7" t="s">
        <v>35</v>
      </c>
      <c r="I27" s="6">
        <f>970-72.7</f>
        <v>897.3</v>
      </c>
      <c r="J27" s="6">
        <f>339.91483+278.79407+191.1347+67.339+13.042</f>
        <v>890.2245999999999</v>
      </c>
      <c r="K27" s="26" t="s">
        <v>22</v>
      </c>
      <c r="M27" s="20">
        <f t="shared" si="0"/>
        <v>-7.0754000000000588</v>
      </c>
    </row>
    <row r="28" spans="1:14" s="14" customFormat="1" ht="17.399999999999999">
      <c r="A28" s="41" t="s">
        <v>20</v>
      </c>
      <c r="B28" s="42"/>
      <c r="C28" s="42"/>
      <c r="D28" s="43"/>
      <c r="E28" s="9">
        <f>SUM(E9:E25)</f>
        <v>5589.1</v>
      </c>
      <c r="F28" s="9">
        <f>SUM(F9:F25)</f>
        <v>5299.1745000000001</v>
      </c>
      <c r="G28" s="9">
        <f>SUM(G9:G25)</f>
        <v>289.92550000000028</v>
      </c>
      <c r="H28" s="10" t="s">
        <v>22</v>
      </c>
      <c r="I28" s="9">
        <f>SUM(I9:I27)</f>
        <v>5589.1</v>
      </c>
      <c r="J28" s="9">
        <f>SUM(J9:J27)</f>
        <v>5299.1744999999992</v>
      </c>
      <c r="K28" s="25" t="s">
        <v>22</v>
      </c>
      <c r="L28" s="14" t="s">
        <v>45</v>
      </c>
      <c r="M28" s="14" t="s">
        <v>46</v>
      </c>
    </row>
    <row r="29" spans="1:14" s="8" customFormat="1" ht="50.4">
      <c r="A29" s="26">
        <v>7</v>
      </c>
      <c r="B29" s="26">
        <v>114</v>
      </c>
      <c r="C29" s="5" t="s">
        <v>15</v>
      </c>
      <c r="D29" s="26" t="s">
        <v>37</v>
      </c>
      <c r="E29" s="6">
        <v>990.1</v>
      </c>
      <c r="F29" s="6">
        <f>J29</f>
        <v>969.48748999999998</v>
      </c>
      <c r="G29" s="6">
        <f>E29-F29</f>
        <v>20.612510000000043</v>
      </c>
      <c r="H29" s="7" t="s">
        <v>33</v>
      </c>
      <c r="I29" s="6">
        <v>990.09799999999996</v>
      </c>
      <c r="J29" s="6">
        <v>969.48748999999998</v>
      </c>
      <c r="K29" s="26" t="s">
        <v>22</v>
      </c>
    </row>
    <row r="30" spans="1:14" s="8" customFormat="1" ht="17.399999999999999">
      <c r="A30" s="41" t="s">
        <v>19</v>
      </c>
      <c r="B30" s="42"/>
      <c r="C30" s="42"/>
      <c r="D30" s="43"/>
      <c r="E30" s="9">
        <f>E29</f>
        <v>990.1</v>
      </c>
      <c r="F30" s="9">
        <f t="shared" ref="F30:J30" si="2">F29</f>
        <v>969.48748999999998</v>
      </c>
      <c r="G30" s="9">
        <f t="shared" si="2"/>
        <v>20.612510000000043</v>
      </c>
      <c r="H30" s="10" t="s">
        <v>22</v>
      </c>
      <c r="I30" s="9">
        <f t="shared" si="2"/>
        <v>990.09799999999996</v>
      </c>
      <c r="J30" s="9">
        <f t="shared" si="2"/>
        <v>969.48748999999998</v>
      </c>
      <c r="K30" s="26" t="s">
        <v>22</v>
      </c>
    </row>
    <row r="31" spans="1:14" s="8" customFormat="1" ht="117.6">
      <c r="A31" s="26">
        <v>8</v>
      </c>
      <c r="B31" s="26">
        <v>306</v>
      </c>
      <c r="C31" s="5" t="s">
        <v>16</v>
      </c>
      <c r="D31" s="26" t="s">
        <v>53</v>
      </c>
      <c r="E31" s="6">
        <v>75</v>
      </c>
      <c r="F31" s="6">
        <v>30.8</v>
      </c>
      <c r="G31" s="6">
        <f>E31-F31</f>
        <v>44.2</v>
      </c>
      <c r="H31" s="7" t="s">
        <v>22</v>
      </c>
      <c r="I31" s="6">
        <v>75</v>
      </c>
      <c r="J31" s="6">
        <v>30.8</v>
      </c>
      <c r="K31" s="26" t="s">
        <v>22</v>
      </c>
    </row>
    <row r="32" spans="1:14" s="8" customFormat="1" ht="94.8" customHeight="1">
      <c r="A32" s="30">
        <v>9</v>
      </c>
      <c r="B32" s="30">
        <v>174</v>
      </c>
      <c r="C32" s="33" t="s">
        <v>17</v>
      </c>
      <c r="D32" s="30" t="s">
        <v>43</v>
      </c>
      <c r="E32" s="27">
        <v>880.7</v>
      </c>
      <c r="F32" s="27">
        <v>0</v>
      </c>
      <c r="G32" s="27">
        <f>E32-F32</f>
        <v>880.7</v>
      </c>
      <c r="H32" s="7" t="s">
        <v>52</v>
      </c>
      <c r="I32" s="6">
        <v>86</v>
      </c>
      <c r="J32" s="6">
        <v>0</v>
      </c>
      <c r="K32" s="26"/>
      <c r="L32" s="8">
        <v>86.758200000000002</v>
      </c>
    </row>
    <row r="33" spans="1:12" s="8" customFormat="1" ht="136.80000000000001" customHeight="1">
      <c r="A33" s="32"/>
      <c r="B33" s="32"/>
      <c r="C33" s="35"/>
      <c r="D33" s="32"/>
      <c r="E33" s="29"/>
      <c r="F33" s="29"/>
      <c r="G33" s="29"/>
      <c r="H33" s="7" t="s">
        <v>22</v>
      </c>
      <c r="I33" s="6">
        <v>0</v>
      </c>
      <c r="J33" s="7" t="s">
        <v>22</v>
      </c>
      <c r="K33" s="26" t="s">
        <v>22</v>
      </c>
    </row>
    <row r="34" spans="1:12" s="8" customFormat="1" ht="117.6">
      <c r="A34" s="26">
        <v>10</v>
      </c>
      <c r="B34" s="26">
        <v>115</v>
      </c>
      <c r="C34" s="5" t="s">
        <v>18</v>
      </c>
      <c r="D34" s="26" t="s">
        <v>36</v>
      </c>
      <c r="E34" s="6">
        <v>932.6</v>
      </c>
      <c r="F34" s="6">
        <f>J34</f>
        <v>833.87463000000002</v>
      </c>
      <c r="G34" s="6">
        <f t="shared" ref="G34" si="3">E34-F34</f>
        <v>98.725369999999998</v>
      </c>
      <c r="H34" s="7" t="s">
        <v>22</v>
      </c>
      <c r="I34" s="6">
        <v>932.6</v>
      </c>
      <c r="J34" s="6">
        <f>258.25048+575.62415</f>
        <v>833.87463000000002</v>
      </c>
      <c r="K34" s="26" t="s">
        <v>22</v>
      </c>
      <c r="L34" s="16">
        <f>I34-J34</f>
        <v>98.725369999999998</v>
      </c>
    </row>
    <row r="35" spans="1:12" ht="17.399999999999999" customHeight="1">
      <c r="A35" s="41" t="s">
        <v>57</v>
      </c>
      <c r="B35" s="42"/>
      <c r="C35" s="42"/>
      <c r="D35" s="43"/>
      <c r="E35" s="11">
        <f>SUM(E31:E34)</f>
        <v>1888.3000000000002</v>
      </c>
      <c r="F35" s="11">
        <f t="shared" ref="F35:J35" si="4">SUM(F31:F34)</f>
        <v>864.67462999999998</v>
      </c>
      <c r="G35" s="11">
        <f t="shared" si="4"/>
        <v>1023.6253700000001</v>
      </c>
      <c r="H35" s="12" t="s">
        <v>22</v>
      </c>
      <c r="I35" s="11">
        <f t="shared" si="4"/>
        <v>1093.5999999999999</v>
      </c>
      <c r="J35" s="11">
        <f t="shared" si="4"/>
        <v>864.67462999999998</v>
      </c>
      <c r="K35" s="13" t="s">
        <v>22</v>
      </c>
    </row>
    <row r="36" spans="1:12" ht="17.399999999999999">
      <c r="A36" s="41" t="s">
        <v>21</v>
      </c>
      <c r="B36" s="42"/>
      <c r="C36" s="42"/>
      <c r="D36" s="43"/>
      <c r="E36" s="11">
        <f>E28+E30+E35</f>
        <v>8467.5</v>
      </c>
      <c r="F36" s="11">
        <f t="shared" ref="F36:J36" si="5">F28+F30+F35</f>
        <v>7133.33662</v>
      </c>
      <c r="G36" s="11">
        <f t="shared" si="5"/>
        <v>1334.1633800000004</v>
      </c>
      <c r="H36" s="12" t="s">
        <v>22</v>
      </c>
      <c r="I36" s="11">
        <f t="shared" si="5"/>
        <v>7672.7980000000007</v>
      </c>
      <c r="J36" s="11">
        <f t="shared" si="5"/>
        <v>7133.3366199999982</v>
      </c>
      <c r="K36" s="13" t="s">
        <v>22</v>
      </c>
    </row>
  </sheetData>
  <mergeCells count="68">
    <mergeCell ref="F32:F33"/>
    <mergeCell ref="G32:G33"/>
    <mergeCell ref="A32:A33"/>
    <mergeCell ref="B32:B33"/>
    <mergeCell ref="C32:C33"/>
    <mergeCell ref="D32:D33"/>
    <mergeCell ref="E32:E33"/>
    <mergeCell ref="F6:F7"/>
    <mergeCell ref="G6:G7"/>
    <mergeCell ref="A1:K1"/>
    <mergeCell ref="A28:D28"/>
    <mergeCell ref="C15:C18"/>
    <mergeCell ref="D15:D18"/>
    <mergeCell ref="E15:E18"/>
    <mergeCell ref="F15:F18"/>
    <mergeCell ref="G15:G18"/>
    <mergeCell ref="E13:E14"/>
    <mergeCell ref="G22:G24"/>
    <mergeCell ref="B22:B24"/>
    <mergeCell ref="C22:C24"/>
    <mergeCell ref="D22:D24"/>
    <mergeCell ref="E22:E24"/>
    <mergeCell ref="F22:F24"/>
    <mergeCell ref="A30:D30"/>
    <mergeCell ref="A35:D35"/>
    <mergeCell ref="A36:D36"/>
    <mergeCell ref="A2:K2"/>
    <mergeCell ref="A3:K3"/>
    <mergeCell ref="K5:K7"/>
    <mergeCell ref="D5:D7"/>
    <mergeCell ref="C5:C7"/>
    <mergeCell ref="B5:B7"/>
    <mergeCell ref="A5:A7"/>
    <mergeCell ref="H6:H7"/>
    <mergeCell ref="E5:G5"/>
    <mergeCell ref="H5:J5"/>
    <mergeCell ref="I6:J6"/>
    <mergeCell ref="A15:A18"/>
    <mergeCell ref="E6:E7"/>
    <mergeCell ref="G9:G12"/>
    <mergeCell ref="G13:G14"/>
    <mergeCell ref="A22:A24"/>
    <mergeCell ref="A9:A12"/>
    <mergeCell ref="B9:B12"/>
    <mergeCell ref="C9:C12"/>
    <mergeCell ref="F13:F14"/>
    <mergeCell ref="B15:B18"/>
    <mergeCell ref="A13:A14"/>
    <mergeCell ref="B13:B14"/>
    <mergeCell ref="C13:C14"/>
    <mergeCell ref="D13:D14"/>
    <mergeCell ref="D9:D12"/>
    <mergeCell ref="E9:E12"/>
    <mergeCell ref="F9:F12"/>
    <mergeCell ref="F19:F21"/>
    <mergeCell ref="F25:F27"/>
    <mergeCell ref="G25:G27"/>
    <mergeCell ref="A25:A27"/>
    <mergeCell ref="B25:B27"/>
    <mergeCell ref="C25:C27"/>
    <mergeCell ref="D25:D27"/>
    <mergeCell ref="E25:E27"/>
    <mergeCell ref="G19:G21"/>
    <mergeCell ref="A19:A21"/>
    <mergeCell ref="B19:B21"/>
    <mergeCell ref="C19:C21"/>
    <mergeCell ref="D19:D21"/>
    <mergeCell ref="E19:E21"/>
  </mergeCells>
  <printOptions horizontalCentered="1"/>
  <pageMargins left="0.23622047244094491" right="0.23622047244094491" top="0.27559055118110237" bottom="0.27559055118110237" header="0.31496062992125984" footer="0.31496062992125984"/>
  <pageSetup paperSize="9" scale="6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2017-10-31T15:31:33Z</dcterms:modified>
</cp:coreProperties>
</file>