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10.23" sheetId="1" r:id="rId1"/>
    <sheet name="СпецФ на 01.10.23" sheetId="2" r:id="rId2"/>
  </sheets>
  <definedNames>
    <definedName name="_xlnm.Print_Area" localSheetId="0">'ЗФ на 01.10.23'!$A$1:$G$71</definedName>
    <definedName name="_xlnm.Print_Area" localSheetId="1">'СпецФ на 01.10.23'!$A$1:$H$67</definedName>
  </definedNames>
  <calcPr fullCalcOnLoad="1"/>
</workbook>
</file>

<file path=xl/sharedStrings.xml><?xml version="1.0" encoding="utf-8"?>
<sst xmlns="http://schemas.openxmlformats.org/spreadsheetml/2006/main" count="156" uniqueCount="77">
  <si>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</si>
  <si>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</si>
  <si>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</si>
  <si>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</si>
  <si>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</si>
  <si>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</si>
  <si>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</si>
  <si>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</si>
  <si>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</si>
  <si>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</si>
  <si>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</si>
  <si>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</si>
  <si>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</si>
  <si>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</si>
  <si>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</si>
  <si>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</si>
  <si>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</si>
  <si>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</si>
  <si>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</si>
  <si>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</si>
  <si>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</si>
  <si>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</si>
  <si>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</si>
  <si>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</si>
  <si>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</si>
  <si>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</si>
  <si>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</si>
  <si>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</si>
  <si>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</si>
  <si>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</si>
  <si>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</si>
  <si>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</si>
  <si>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</si>
  <si>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</si>
  <si>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</si>
  <si>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</si>
  <si>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</si>
  <si>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</si>
  <si>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</si>
  <si>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</si>
  <si>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</si>
  <si>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</si>
  <si>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</si>
  <si>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</si>
  <si>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</si>
  <si>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</si>
  <si>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</si>
  <si>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</si>
  <si>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</si>
  <si>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</si>
  <si>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</si>
  <si>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</si>
  <si>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</si>
  <si>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</si>
  <si>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</si>
  <si>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</si>
  <si>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 xml:space="preserve">РЕКОНСТРУКЦІЯ /БУДІВНИЦТВО </t>
  </si>
  <si>
    <t>тис.грн</t>
  </si>
  <si>
    <t>на січень-вересень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</si>
  <si>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</si>
  <si>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</si>
  <si>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</si>
  <si>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</si>
  <si>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</si>
  <si>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</si>
  <si>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</si>
  <si>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додаток 2 до листа від    .06.2023 №_________</t>
  </si>
  <si>
    <t xml:space="preserve">грошова компенсація на придбання житла </t>
  </si>
  <si>
    <t xml:space="preserve"> - медикаменти</t>
  </si>
  <si>
    <t xml:space="preserve"> - проведення капітальних ремонтів </t>
  </si>
  <si>
    <t xml:space="preserve"> план на січень-вересень</t>
  </si>
  <si>
    <t>Виконано станом на 01.10.2023</t>
  </si>
  <si>
    <t>видатки за рахунок надходжень з бюджету розвитку до плану на січень-вересень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</si>
  <si>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</si>
  <si>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</si>
  <si>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</si>
  <si>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січень-вересень 2023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</si>
</sst>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52" fillId="32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214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95"/>
  <sheetViews>
    <sheetView view="pageBreakPreview" zoomScaleSheetLayoutView="100" zoomScalePageLayoutView="0" workbookViewId="0" topLeftCell="A1">
      <selection activeCell="A97" sqref="A97:IV97"/>
    </sheetView>
  </sheetViews>
  <sheetFormatPr defaultColWidth="9.140625" defaultRowHeight="12.75"/>
  <cols>
    <col min="1" max="1" width="40.140625" style="1" customWidth="1"/>
    <col min="2" max="2" width="17.28125" style="18" customWidth="1"/>
    <col min="3" max="3" width="13.421875" style="18" customWidth="1"/>
    <col min="4" max="4" width="15.421875" style="18" customWidth="1"/>
    <col min="5" max="5" width="10.57421875" style="18" customWidth="1"/>
    <col min="6" max="6" width="12.8515625" style="18" customWidth="1"/>
    <col min="7" max="7" width="11.57421875" style="18" customWidth="1"/>
    <col min="8" max="8" width="12.00390625" style="18" hidden="1" customWidth="1"/>
    <col min="9" max="9" width="9.28125" style="18" bestFit="1" customWidth="1"/>
    <col min="10" max="16384" width="9.140625" style="18" customWidth="1"/>
  </cols>
  <sheetData>
    <row r="1" spans="2:7" s="1" customFormat="1" ht="15" customHeight="1">
      <c r="B1" s="18"/>
      <c r="C1" s="18"/>
      <c r="D1" s="18"/>
      <c r="E1" s="18"/>
      <c r="F1" s="18"/>
      <c r="G1" s="18"/>
    </row>
    <row r="2" spans="1:7" s="1" customFormat="1" ht="15">
      <c r="A2" s="92" t="s">
        <v>74</v>
      </c>
      <c r="B2" s="92"/>
      <c r="C2" s="92"/>
      <c r="D2" s="92"/>
      <c r="E2" s="92"/>
      <c r="F2" s="92"/>
      <c r="G2" s="92"/>
    </row>
    <row r="3" spans="1:7" s="1" customFormat="1" ht="15">
      <c r="A3" s="92" t="s">
        <v>76</v>
      </c>
      <c r="B3" s="92"/>
      <c r="C3" s="92"/>
      <c r="D3" s="92"/>
      <c r="E3" s="92"/>
      <c r="F3" s="92"/>
      <c r="G3" s="92"/>
    </row>
    <row r="4" spans="2:7" s="1" customFormat="1" ht="13.5" customHeight="1">
      <c r="B4" s="18"/>
      <c r="C4" s="18"/>
      <c r="D4" s="18"/>
      <c r="E4" s="18"/>
      <c r="F4" s="18"/>
      <c r="G4" s="13" t="s">
        <v>1</v>
      </c>
    </row>
    <row r="5" spans="1:7" s="12" customFormat="1" ht="27.75" customHeight="1">
      <c r="A5" s="89" t="s">
        <v>0</v>
      </c>
      <c r="B5" s="94" t="s">
        <v>73</v>
      </c>
      <c r="C5" s="91" t="s">
        <v>70</v>
      </c>
      <c r="D5" s="89" t="s">
        <v>71</v>
      </c>
      <c r="E5" s="86" t="s">
        <v>45</v>
      </c>
      <c r="F5" s="87"/>
      <c r="G5" s="88"/>
    </row>
    <row r="6" spans="1:7" s="12" customFormat="1" ht="19.5" customHeight="1">
      <c r="A6" s="93"/>
      <c r="B6" s="95"/>
      <c r="C6" s="91"/>
      <c r="D6" s="93"/>
      <c r="E6" s="89" t="s">
        <v>11</v>
      </c>
      <c r="F6" s="91" t="s">
        <v>58</v>
      </c>
      <c r="G6" s="91"/>
    </row>
    <row r="7" spans="1:7" s="12" customFormat="1" ht="18.75" customHeight="1">
      <c r="A7" s="90"/>
      <c r="B7" s="96"/>
      <c r="C7" s="91"/>
      <c r="D7" s="90"/>
      <c r="E7" s="90"/>
      <c r="F7" s="17" t="s">
        <v>17</v>
      </c>
      <c r="G7" s="17" t="s">
        <v>16</v>
      </c>
    </row>
    <row r="8" spans="1:8" s="26" customFormat="1" ht="36.75" customHeight="1">
      <c r="A8" s="15" t="s">
        <v>25</v>
      </c>
      <c r="B8" s="16">
        <f>B10+B11+B12</f>
        <v>105384.20000000001</v>
      </c>
      <c r="C8" s="16">
        <f>C10+C11+C12</f>
        <v>80286.20000000001</v>
      </c>
      <c r="D8" s="16">
        <f>D10+D11+D12</f>
        <v>76891.99999999999</v>
      </c>
      <c r="E8" s="16">
        <f>D8/B8*100</f>
        <v>72.9634992721869</v>
      </c>
      <c r="F8" s="16">
        <f>D8/C8*100</f>
        <v>95.77237433083143</v>
      </c>
      <c r="G8" s="16">
        <f>D8-C8</f>
        <v>-3394.200000000026</v>
      </c>
      <c r="H8" s="31">
        <v>692</v>
      </c>
    </row>
    <row r="9" spans="1:7" ht="15.75" customHeight="1">
      <c r="A9" s="2" t="s">
        <v>2</v>
      </c>
      <c r="B9" s="50"/>
      <c r="C9" s="50"/>
      <c r="D9" s="50"/>
      <c r="E9" s="51"/>
      <c r="F9" s="51"/>
      <c r="G9" s="52"/>
    </row>
    <row r="10" spans="1:8" s="27" customFormat="1" ht="12.75">
      <c r="A10" s="4" t="s">
        <v>13</v>
      </c>
      <c r="B10" s="53">
        <v>96609.3</v>
      </c>
      <c r="C10" s="53">
        <v>73265.6</v>
      </c>
      <c r="D10" s="53">
        <v>72001.9</v>
      </c>
      <c r="E10" s="54">
        <f>D10/B10*100</f>
        <v>74.5289532167193</v>
      </c>
      <c r="F10" s="54">
        <f>D10/C10*100</f>
        <v>98.27517962044942</v>
      </c>
      <c r="G10" s="54">
        <f>D10-C10</f>
        <v>-1263.7000000000116</v>
      </c>
      <c r="H10" s="25"/>
    </row>
    <row r="11" spans="1:8" s="27" customFormat="1" ht="12.75">
      <c r="A11" s="4" t="s">
        <v>3</v>
      </c>
      <c r="B11" s="53">
        <v>3256.3</v>
      </c>
      <c r="C11" s="53">
        <v>2376.5</v>
      </c>
      <c r="D11" s="53">
        <v>1405.7</v>
      </c>
      <c r="E11" s="54">
        <f>D11/B11*100</f>
        <v>43.16862696925959</v>
      </c>
      <c r="F11" s="54">
        <f>D11/C11*100</f>
        <v>59.150010519671795</v>
      </c>
      <c r="G11" s="54">
        <f>D11-C11</f>
        <v>-970.8</v>
      </c>
      <c r="H11" s="25"/>
    </row>
    <row r="12" spans="1:8" s="27" customFormat="1" ht="12.75">
      <c r="A12" s="4" t="s">
        <v>15</v>
      </c>
      <c r="B12" s="53">
        <v>5518.6</v>
      </c>
      <c r="C12" s="53">
        <v>4644.1</v>
      </c>
      <c r="D12" s="53">
        <v>3484.4</v>
      </c>
      <c r="E12" s="54">
        <f>D12/B12*100</f>
        <v>63.13920197151452</v>
      </c>
      <c r="F12" s="54">
        <f>D12/C12*100</f>
        <v>75.02853082405633</v>
      </c>
      <c r="G12" s="54">
        <f>D12-C12</f>
        <v>-1159.7000000000003</v>
      </c>
      <c r="H12" s="25">
        <v>628</v>
      </c>
    </row>
    <row r="13" spans="1:8" s="31" customFormat="1" ht="20.25" customHeight="1">
      <c r="A13" s="15" t="s">
        <v>26</v>
      </c>
      <c r="B13" s="16">
        <f>B15+B19+B20+B21+B22+B23+B24</f>
        <v>1538414.5999999999</v>
      </c>
      <c r="C13" s="16">
        <f>C15+C19+C20+C21+C22+C23+C24</f>
        <v>1134882.0999999999</v>
      </c>
      <c r="D13" s="16">
        <f>D15+D19+D20+D21+D22+D23+D24</f>
        <v>929316.9</v>
      </c>
      <c r="E13" s="16">
        <f>D13/B13*100</f>
        <v>60.407441531041115</v>
      </c>
      <c r="F13" s="16">
        <f>D13/C13*100</f>
        <v>81.88664707990372</v>
      </c>
      <c r="G13" s="16">
        <f>D13-C13</f>
        <v>-205565.19999999984</v>
      </c>
      <c r="H13" s="31">
        <v>323</v>
      </c>
    </row>
    <row r="14" spans="1:7" s="1" customFormat="1" ht="12.75">
      <c r="A14" s="2" t="s">
        <v>2</v>
      </c>
      <c r="B14" s="58"/>
      <c r="C14" s="58"/>
      <c r="D14" s="58"/>
      <c r="E14" s="51"/>
      <c r="F14" s="51"/>
      <c r="G14" s="52"/>
    </row>
    <row r="15" spans="1:7" s="25" customFormat="1" ht="12.75">
      <c r="A15" s="4" t="s">
        <v>13</v>
      </c>
      <c r="B15" s="53">
        <f>B17+B18</f>
        <v>1195606.2</v>
      </c>
      <c r="C15" s="53">
        <v>905205.4</v>
      </c>
      <c r="D15" s="53">
        <v>794362.1</v>
      </c>
      <c r="E15" s="54">
        <f aca="true" t="shared" si="0" ref="E15:E24">D15/B15*100</f>
        <v>66.44011213725723</v>
      </c>
      <c r="F15" s="54">
        <f aca="true" t="shared" si="1" ref="F15:F24">D15/C15*100</f>
        <v>87.75490071093256</v>
      </c>
      <c r="G15" s="54">
        <f aca="true" t="shared" si="2" ref="G15:G26">D15-C15</f>
        <v>-110843.30000000005</v>
      </c>
    </row>
    <row r="16" spans="1:7" s="25" customFormat="1" ht="12.75">
      <c r="A16" s="2" t="s">
        <v>50</v>
      </c>
      <c r="B16" s="53"/>
      <c r="C16" s="53"/>
      <c r="D16" s="53"/>
      <c r="E16" s="54"/>
      <c r="F16" s="54"/>
      <c r="G16" s="54"/>
    </row>
    <row r="17" spans="1:7" s="25" customFormat="1" ht="12.75">
      <c r="A17" s="2" t="s">
        <v>53</v>
      </c>
      <c r="B17" s="53">
        <v>363029</v>
      </c>
      <c r="C17" s="53">
        <v>277504.6</v>
      </c>
      <c r="D17" s="53">
        <v>274438.4</v>
      </c>
      <c r="E17" s="54">
        <f t="shared" si="0"/>
        <v>75.59682559795499</v>
      </c>
      <c r="F17" s="54">
        <f t="shared" si="1"/>
        <v>98.89508137883122</v>
      </c>
      <c r="G17" s="54">
        <f t="shared" si="2"/>
        <v>-3066.1999999999534</v>
      </c>
    </row>
    <row r="18" spans="1:7" s="25" customFormat="1" ht="12.75">
      <c r="A18" s="2" t="s">
        <v>54</v>
      </c>
      <c r="B18" s="53">
        <v>832577.2</v>
      </c>
      <c r="C18" s="53">
        <v>627700.9</v>
      </c>
      <c r="D18" s="53">
        <v>519923.7</v>
      </c>
      <c r="E18" s="54">
        <f t="shared" si="0"/>
        <v>62.447506369379326</v>
      </c>
      <c r="F18" s="54">
        <f t="shared" si="1"/>
        <v>82.82984778259836</v>
      </c>
      <c r="G18" s="54">
        <f t="shared" si="2"/>
        <v>-107777.20000000001</v>
      </c>
    </row>
    <row r="19" spans="1:7" s="25" customFormat="1" ht="12.75">
      <c r="A19" s="4" t="s">
        <v>51</v>
      </c>
      <c r="B19" s="53">
        <v>33411.2</v>
      </c>
      <c r="C19" s="53">
        <v>24628.2</v>
      </c>
      <c r="D19" s="53">
        <v>23606.3</v>
      </c>
      <c r="E19" s="54">
        <f t="shared" si="0"/>
        <v>70.65385260032564</v>
      </c>
      <c r="F19" s="54">
        <f t="shared" si="1"/>
        <v>95.85069148374626</v>
      </c>
      <c r="G19" s="54">
        <f t="shared" si="2"/>
        <v>-1021.9000000000015</v>
      </c>
    </row>
    <row r="20" spans="1:7" s="25" customFormat="1" ht="15.75" customHeight="1">
      <c r="A20" s="4" t="s">
        <v>14</v>
      </c>
      <c r="B20" s="53">
        <v>1879.5</v>
      </c>
      <c r="C20" s="53">
        <v>1879.5</v>
      </c>
      <c r="D20" s="53">
        <v>8.2</v>
      </c>
      <c r="E20" s="54">
        <f t="shared" si="0"/>
        <v>0.4362862463421122</v>
      </c>
      <c r="F20" s="54">
        <f t="shared" si="1"/>
        <v>0.4362862463421122</v>
      </c>
      <c r="G20" s="54">
        <f t="shared" si="2"/>
        <v>-1871.3</v>
      </c>
    </row>
    <row r="21" spans="1:7" s="25" customFormat="1" ht="12.75">
      <c r="A21" s="4" t="s">
        <v>4</v>
      </c>
      <c r="B21" s="53">
        <v>24562.6</v>
      </c>
      <c r="C21" s="53">
        <v>17193.8</v>
      </c>
      <c r="D21" s="53">
        <v>6432.5</v>
      </c>
      <c r="E21" s="54">
        <f t="shared" si="0"/>
        <v>26.188188546815077</v>
      </c>
      <c r="F21" s="54">
        <f t="shared" si="1"/>
        <v>37.411741441682466</v>
      </c>
      <c r="G21" s="54">
        <f t="shared" si="2"/>
        <v>-10761.3</v>
      </c>
    </row>
    <row r="22" spans="1:7" s="25" customFormat="1" ht="12.75">
      <c r="A22" s="4" t="s">
        <v>3</v>
      </c>
      <c r="B22" s="53">
        <v>158276</v>
      </c>
      <c r="C22" s="53">
        <v>106821.4</v>
      </c>
      <c r="D22" s="55">
        <v>63384.4</v>
      </c>
      <c r="E22" s="54">
        <f t="shared" si="0"/>
        <v>40.04675377189214</v>
      </c>
      <c r="F22" s="54">
        <f t="shared" si="1"/>
        <v>59.336799555145326</v>
      </c>
      <c r="G22" s="54">
        <f t="shared" si="2"/>
        <v>-43436.99999999999</v>
      </c>
    </row>
    <row r="23" spans="1:8" s="25" customFormat="1" ht="12.75">
      <c r="A23" s="4" t="s">
        <v>20</v>
      </c>
      <c r="B23" s="53">
        <v>59.7</v>
      </c>
      <c r="C23" s="53">
        <v>48.9</v>
      </c>
      <c r="D23" s="53">
        <v>30.8</v>
      </c>
      <c r="E23" s="54">
        <f t="shared" si="0"/>
        <v>51.59128978224455</v>
      </c>
      <c r="F23" s="54">
        <f t="shared" si="1"/>
        <v>62.98568507157465</v>
      </c>
      <c r="G23" s="54">
        <f t="shared" si="2"/>
        <v>-18.099999999999998</v>
      </c>
      <c r="H23" s="25">
        <v>162</v>
      </c>
    </row>
    <row r="24" spans="1:8" s="25" customFormat="1" ht="12.75" customHeight="1">
      <c r="A24" s="4" t="s">
        <v>15</v>
      </c>
      <c r="B24" s="53">
        <v>124619.4</v>
      </c>
      <c r="C24" s="53">
        <v>79104.9</v>
      </c>
      <c r="D24" s="53">
        <v>41492.6</v>
      </c>
      <c r="E24" s="54">
        <f t="shared" si="0"/>
        <v>33.295458010550526</v>
      </c>
      <c r="F24" s="54">
        <f t="shared" si="1"/>
        <v>52.452629356714944</v>
      </c>
      <c r="G24" s="54">
        <f t="shared" si="2"/>
        <v>-37612.299999999996</v>
      </c>
      <c r="H24" s="25">
        <v>450</v>
      </c>
    </row>
    <row r="25" spans="1:7" s="25" customFormat="1" ht="12.75" customHeight="1">
      <c r="A25" s="39" t="s">
        <v>32</v>
      </c>
      <c r="B25" s="53">
        <v>26832.9</v>
      </c>
      <c r="C25" s="53">
        <v>26358.5</v>
      </c>
      <c r="D25" s="53">
        <v>10934.1</v>
      </c>
      <c r="E25" s="54">
        <f>D25/B25*100</f>
        <v>40.748856813836746</v>
      </c>
      <c r="F25" s="54">
        <f>D25/C25*100</f>
        <v>41.48225430126904</v>
      </c>
      <c r="G25" s="54">
        <f t="shared" si="2"/>
        <v>-15424.4</v>
      </c>
    </row>
    <row r="26" spans="1:7" s="25" customFormat="1" ht="12.75">
      <c r="A26" s="39" t="s">
        <v>34</v>
      </c>
      <c r="B26" s="53">
        <v>97454.7</v>
      </c>
      <c r="C26" s="53">
        <v>52414.5</v>
      </c>
      <c r="D26" s="53">
        <v>30433.2</v>
      </c>
      <c r="E26" s="54">
        <f>D26/B26*100</f>
        <v>31.228047492835138</v>
      </c>
      <c r="F26" s="54">
        <f>D26/C26*100</f>
        <v>58.06255902469737</v>
      </c>
      <c r="G26" s="54">
        <f t="shared" si="2"/>
        <v>-21981.3</v>
      </c>
    </row>
    <row r="27" spans="1:10" s="28" customFormat="1" ht="29.25" customHeight="1" hidden="1">
      <c r="A27" s="79" t="s">
        <v>35</v>
      </c>
      <c r="B27" s="77"/>
      <c r="C27" s="60"/>
      <c r="D27" s="60"/>
      <c r="E27" s="60"/>
      <c r="F27" s="60"/>
      <c r="G27" s="60"/>
      <c r="H27" s="36">
        <v>881</v>
      </c>
      <c r="I27" s="26"/>
      <c r="J27" s="36"/>
    </row>
    <row r="28" spans="1:9" s="30" customFormat="1" ht="36" customHeight="1">
      <c r="A28" s="15" t="s">
        <v>27</v>
      </c>
      <c r="B28" s="16">
        <f>B30+B31+B32+B33+B34+B35</f>
        <v>42876.5</v>
      </c>
      <c r="C28" s="16">
        <f>C30+C31+C32+C33+C34+C35</f>
        <v>32557.3</v>
      </c>
      <c r="D28" s="16">
        <f>D30+D31+D32+D33+D34+D35</f>
        <v>24649</v>
      </c>
      <c r="E28" s="16">
        <f>D28/B28*100</f>
        <v>57.48836775389782</v>
      </c>
      <c r="F28" s="16">
        <f>D28/C28*100</f>
        <v>75.70959508313035</v>
      </c>
      <c r="G28" s="16">
        <f>D28-C28</f>
        <v>-7908.299999999999</v>
      </c>
      <c r="H28" s="30">
        <v>229</v>
      </c>
      <c r="I28" s="31"/>
    </row>
    <row r="29" spans="1:7" s="1" customFormat="1" ht="12.75">
      <c r="A29" s="2" t="s">
        <v>2</v>
      </c>
      <c r="B29" s="58"/>
      <c r="C29" s="58"/>
      <c r="D29" s="58"/>
      <c r="E29" s="51"/>
      <c r="F29" s="51"/>
      <c r="G29" s="52"/>
    </row>
    <row r="30" spans="1:7" s="25" customFormat="1" ht="12.75">
      <c r="A30" s="4" t="s">
        <v>13</v>
      </c>
      <c r="B30" s="53">
        <v>30315.3</v>
      </c>
      <c r="C30" s="53">
        <v>22926.5</v>
      </c>
      <c r="D30" s="53">
        <v>19027.9</v>
      </c>
      <c r="E30" s="54">
        <f>D30/B30*100</f>
        <v>62.766655781074256</v>
      </c>
      <c r="F30" s="54">
        <f aca="true" t="shared" si="3" ref="F30:F35">D30/C30*100</f>
        <v>82.99522386757683</v>
      </c>
      <c r="G30" s="54">
        <f>D30-C30</f>
        <v>-3898.5999999999985</v>
      </c>
    </row>
    <row r="31" spans="1:7" s="25" customFormat="1" ht="12.75">
      <c r="A31" s="4" t="s">
        <v>14</v>
      </c>
      <c r="B31" s="53">
        <v>68</v>
      </c>
      <c r="C31" s="53">
        <v>45.3</v>
      </c>
      <c r="D31" s="53"/>
      <c r="E31" s="54"/>
      <c r="F31" s="54">
        <f t="shared" si="3"/>
        <v>0</v>
      </c>
      <c r="G31" s="54">
        <f>D31-C31</f>
        <v>-45.3</v>
      </c>
    </row>
    <row r="32" spans="1:7" s="25" customFormat="1" ht="12.75">
      <c r="A32" s="4" t="s">
        <v>4</v>
      </c>
      <c r="B32" s="53">
        <v>68</v>
      </c>
      <c r="C32" s="53">
        <v>50</v>
      </c>
      <c r="D32" s="53"/>
      <c r="E32" s="54"/>
      <c r="F32" s="54">
        <f t="shared" si="3"/>
        <v>0</v>
      </c>
      <c r="G32" s="54">
        <f aca="true" t="shared" si="4" ref="G32:G37">D32-C32</f>
        <v>-50</v>
      </c>
    </row>
    <row r="33" spans="1:7" s="25" customFormat="1" ht="12.75">
      <c r="A33" s="4" t="s">
        <v>3</v>
      </c>
      <c r="B33" s="53">
        <v>3499.9</v>
      </c>
      <c r="C33" s="53">
        <v>2261.7</v>
      </c>
      <c r="D33" s="53">
        <v>897.6</v>
      </c>
      <c r="E33" s="54">
        <f aca="true" t="shared" si="5" ref="E33:E40">D33/B33*100</f>
        <v>25.64644704134404</v>
      </c>
      <c r="F33" s="54">
        <f t="shared" si="3"/>
        <v>39.68696113542911</v>
      </c>
      <c r="G33" s="54">
        <f t="shared" si="4"/>
        <v>-1364.1</v>
      </c>
    </row>
    <row r="34" spans="1:7" s="25" customFormat="1" ht="12.75">
      <c r="A34" s="4" t="s">
        <v>20</v>
      </c>
      <c r="B34" s="53">
        <v>4860.8</v>
      </c>
      <c r="C34" s="53">
        <v>4140</v>
      </c>
      <c r="D34" s="55">
        <v>3922.8</v>
      </c>
      <c r="E34" s="54">
        <f t="shared" si="5"/>
        <v>80.70276497695853</v>
      </c>
      <c r="F34" s="54">
        <f t="shared" si="3"/>
        <v>94.7536231884058</v>
      </c>
      <c r="G34" s="54">
        <f t="shared" si="4"/>
        <v>-217.19999999999982</v>
      </c>
    </row>
    <row r="35" spans="1:8" s="25" customFormat="1" ht="12.75">
      <c r="A35" s="4" t="s">
        <v>52</v>
      </c>
      <c r="B35" s="53">
        <v>4064.5</v>
      </c>
      <c r="C35" s="53">
        <v>3133.8</v>
      </c>
      <c r="D35" s="53">
        <v>800.7</v>
      </c>
      <c r="E35" s="54">
        <f t="shared" si="5"/>
        <v>19.69984007873047</v>
      </c>
      <c r="F35" s="54">
        <f t="shared" si="3"/>
        <v>25.550449932988705</v>
      </c>
      <c r="G35" s="54">
        <f t="shared" si="4"/>
        <v>-2333.1000000000004</v>
      </c>
      <c r="H35" s="25">
        <v>314</v>
      </c>
    </row>
    <row r="36" spans="1:7" s="27" customFormat="1" ht="17.25" customHeight="1" hidden="1">
      <c r="A36" s="76" t="s">
        <v>31</v>
      </c>
      <c r="B36" s="57"/>
      <c r="C36" s="57"/>
      <c r="D36" s="57"/>
      <c r="E36" s="67"/>
      <c r="F36" s="67"/>
      <c r="G36" s="67">
        <f t="shared" si="4"/>
        <v>0</v>
      </c>
    </row>
    <row r="37" spans="1:8" s="31" customFormat="1" ht="27" customHeight="1">
      <c r="A37" s="15" t="s">
        <v>28</v>
      </c>
      <c r="B37" s="16">
        <f>B39+B40+B41</f>
        <v>1845.3</v>
      </c>
      <c r="C37" s="16">
        <f>C39+C40</f>
        <v>1605.3</v>
      </c>
      <c r="D37" s="16">
        <f>D39+D40</f>
        <v>247.7</v>
      </c>
      <c r="E37" s="16">
        <f t="shared" si="5"/>
        <v>13.423291605700971</v>
      </c>
      <c r="F37" s="16">
        <f>D37/C37*100</f>
        <v>15.43013766897153</v>
      </c>
      <c r="G37" s="16">
        <f t="shared" si="4"/>
        <v>-1357.6</v>
      </c>
      <c r="H37" s="31">
        <v>425</v>
      </c>
    </row>
    <row r="38" spans="1:7" s="1" customFormat="1" ht="15.75" customHeight="1">
      <c r="A38" s="2" t="s">
        <v>2</v>
      </c>
      <c r="B38" s="58"/>
      <c r="C38" s="58"/>
      <c r="D38" s="58"/>
      <c r="E38" s="54"/>
      <c r="F38" s="51"/>
      <c r="G38" s="52"/>
    </row>
    <row r="39" spans="1:7" s="25" customFormat="1" ht="12.75">
      <c r="A39" s="4" t="s">
        <v>46</v>
      </c>
      <c r="B39" s="53">
        <v>1245.3</v>
      </c>
      <c r="C39" s="53">
        <v>1245.3</v>
      </c>
      <c r="D39" s="53">
        <v>211.7</v>
      </c>
      <c r="E39" s="54">
        <f t="shared" si="5"/>
        <v>16.999919698064723</v>
      </c>
      <c r="F39" s="54">
        <f>D39/C39*100</f>
        <v>16.999919698064723</v>
      </c>
      <c r="G39" s="54">
        <f>D39-C39</f>
        <v>-1033.6</v>
      </c>
    </row>
    <row r="40" spans="1:7" s="25" customFormat="1" ht="12.75">
      <c r="A40" s="4" t="s">
        <v>23</v>
      </c>
      <c r="B40" s="53">
        <v>600</v>
      </c>
      <c r="C40" s="53">
        <v>360</v>
      </c>
      <c r="D40" s="53">
        <v>36</v>
      </c>
      <c r="E40" s="54">
        <f t="shared" si="5"/>
        <v>6</v>
      </c>
      <c r="F40" s="54">
        <f>D40/C40*100</f>
        <v>10</v>
      </c>
      <c r="G40" s="54">
        <f>D40-C40</f>
        <v>-324</v>
      </c>
    </row>
    <row r="41" spans="1:7" s="24" customFormat="1" ht="0.75" customHeight="1" hidden="1">
      <c r="A41" s="76" t="s">
        <v>31</v>
      </c>
      <c r="B41" s="61"/>
      <c r="C41" s="61"/>
      <c r="D41" s="61"/>
      <c r="E41" s="67"/>
      <c r="F41" s="67"/>
      <c r="G41" s="67"/>
    </row>
    <row r="42" spans="1:7" s="33" customFormat="1" ht="21.75" customHeight="1" hidden="1">
      <c r="A42" s="80"/>
      <c r="B42" s="60"/>
      <c r="C42" s="60"/>
      <c r="D42" s="60"/>
      <c r="E42" s="60"/>
      <c r="F42" s="60"/>
      <c r="G42" s="61"/>
    </row>
    <row r="43" spans="1:8" s="31" customFormat="1" ht="12.75">
      <c r="A43" s="15" t="s">
        <v>29</v>
      </c>
      <c r="B43" s="16">
        <f>B45+B46+B47</f>
        <v>24753.2</v>
      </c>
      <c r="C43" s="16">
        <f>C45+C46+C47</f>
        <v>18585.4</v>
      </c>
      <c r="D43" s="16">
        <f>D45+D46+D47</f>
        <v>16061</v>
      </c>
      <c r="E43" s="16">
        <f>D43/B43*100</f>
        <v>64.8845401806635</v>
      </c>
      <c r="F43" s="16">
        <f>D43/C43*100</f>
        <v>86.41729529630786</v>
      </c>
      <c r="G43" s="16">
        <f>D43-C43</f>
        <v>-2524.4000000000015</v>
      </c>
      <c r="H43" s="31">
        <v>197</v>
      </c>
    </row>
    <row r="44" spans="1:7" s="1" customFormat="1" ht="20.25" customHeight="1">
      <c r="A44" s="2" t="s">
        <v>2</v>
      </c>
      <c r="B44" s="58"/>
      <c r="C44" s="58"/>
      <c r="D44" s="58"/>
      <c r="E44" s="51"/>
      <c r="F44" s="51"/>
      <c r="G44" s="52"/>
    </row>
    <row r="45" spans="1:7" s="25" customFormat="1" ht="12.75">
      <c r="A45" s="4" t="s">
        <v>13</v>
      </c>
      <c r="B45" s="53">
        <v>19836.4</v>
      </c>
      <c r="C45" s="53">
        <v>15088.2</v>
      </c>
      <c r="D45" s="53">
        <v>14299.4</v>
      </c>
      <c r="E45" s="54">
        <f>D45/B45*100</f>
        <v>72.08666895202758</v>
      </c>
      <c r="F45" s="54">
        <f>D45/C45*100</f>
        <v>94.77207354091276</v>
      </c>
      <c r="G45" s="54">
        <f>D45-C45</f>
        <v>-788.8000000000011</v>
      </c>
    </row>
    <row r="46" spans="1:7" s="25" customFormat="1" ht="12.75">
      <c r="A46" s="4" t="s">
        <v>49</v>
      </c>
      <c r="B46" s="53">
        <v>2132</v>
      </c>
      <c r="C46" s="53">
        <v>1375.3</v>
      </c>
      <c r="D46" s="53">
        <v>1061.4</v>
      </c>
      <c r="E46" s="54">
        <f>D46/B46*100</f>
        <v>49.78424015009381</v>
      </c>
      <c r="F46" s="54">
        <f>D46/C46*100</f>
        <v>77.17588889696795</v>
      </c>
      <c r="G46" s="54">
        <f>D46-C46</f>
        <v>-313.89999999999986</v>
      </c>
    </row>
    <row r="47" spans="1:8" s="25" customFormat="1" ht="12.75">
      <c r="A47" s="4" t="s">
        <v>15</v>
      </c>
      <c r="B47" s="53">
        <v>2784.8</v>
      </c>
      <c r="C47" s="53">
        <v>2121.9</v>
      </c>
      <c r="D47" s="53">
        <v>700.2</v>
      </c>
      <c r="E47" s="54">
        <f>D47/B47*100</f>
        <v>25.143636885952315</v>
      </c>
      <c r="F47" s="54">
        <f>D47/C47*100</f>
        <v>32.99872755549272</v>
      </c>
      <c r="G47" s="54">
        <f>D47-C47</f>
        <v>-1421.7</v>
      </c>
      <c r="H47" s="25">
        <v>461</v>
      </c>
    </row>
    <row r="48" spans="1:7" s="26" customFormat="1" ht="12.75" customHeight="1" hidden="1">
      <c r="A48" s="81" t="s">
        <v>5</v>
      </c>
      <c r="B48" s="62"/>
      <c r="C48" s="62"/>
      <c r="D48" s="62"/>
      <c r="E48" s="62" t="e">
        <f>D48/B48*100</f>
        <v>#DIV/0!</v>
      </c>
      <c r="F48" s="62" t="e">
        <f>D48/C48*100</f>
        <v>#DIV/0!</v>
      </c>
      <c r="G48" s="62">
        <f>D48-C48</f>
        <v>0</v>
      </c>
    </row>
    <row r="49" spans="1:7" ht="12.75" customHeight="1" hidden="1">
      <c r="A49" s="75" t="s">
        <v>2</v>
      </c>
      <c r="B49" s="50"/>
      <c r="C49" s="50"/>
      <c r="D49" s="50"/>
      <c r="E49" s="64"/>
      <c r="F49" s="64"/>
      <c r="G49" s="65"/>
    </row>
    <row r="50" spans="1:7" s="27" customFormat="1" ht="0.75" customHeight="1">
      <c r="A50" s="76" t="s">
        <v>31</v>
      </c>
      <c r="B50" s="57"/>
      <c r="C50" s="57"/>
      <c r="D50" s="57"/>
      <c r="E50" s="67" t="e">
        <f>D50/B50*100</f>
        <v>#DIV/0!</v>
      </c>
      <c r="F50" s="67"/>
      <c r="G50" s="67">
        <f>D50-C50</f>
        <v>0</v>
      </c>
    </row>
    <row r="51" spans="1:8" s="31" customFormat="1" ht="20.25" customHeight="1">
      <c r="A51" s="15" t="s">
        <v>30</v>
      </c>
      <c r="B51" s="16">
        <f>B53+B55+B56</f>
        <v>13990.5</v>
      </c>
      <c r="C51" s="16">
        <f>C53+C55+C56</f>
        <v>10539.5</v>
      </c>
      <c r="D51" s="16">
        <f>D53+D55+D56</f>
        <v>7394.9</v>
      </c>
      <c r="E51" s="16">
        <f>D51/B51*100</f>
        <v>52.85658125156356</v>
      </c>
      <c r="F51" s="16">
        <f>D51/C51*100</f>
        <v>70.16367000332083</v>
      </c>
      <c r="G51" s="16">
        <f>D51-C51</f>
        <v>-3144.6000000000004</v>
      </c>
      <c r="H51" s="31">
        <v>73</v>
      </c>
    </row>
    <row r="52" spans="1:7" s="1" customFormat="1" ht="12.75">
      <c r="A52" s="6" t="s">
        <v>2</v>
      </c>
      <c r="B52" s="58"/>
      <c r="C52" s="58"/>
      <c r="D52" s="58"/>
      <c r="E52" s="51"/>
      <c r="F52" s="51"/>
      <c r="G52" s="52"/>
    </row>
    <row r="53" spans="1:7" s="25" customFormat="1" ht="12.75">
      <c r="A53" s="4" t="s">
        <v>13</v>
      </c>
      <c r="B53" s="53">
        <v>10242.8</v>
      </c>
      <c r="C53" s="53">
        <v>7457.9</v>
      </c>
      <c r="D53" s="53">
        <v>6604.9</v>
      </c>
      <c r="E53" s="54">
        <f>D53/B53*100</f>
        <v>64.48334439801617</v>
      </c>
      <c r="F53" s="54">
        <f>D53/C53*100</f>
        <v>88.56246396438677</v>
      </c>
      <c r="G53" s="54">
        <f>D53-C53</f>
        <v>-853</v>
      </c>
    </row>
    <row r="54" spans="1:7" s="25" customFormat="1" ht="15.75" customHeight="1" hidden="1">
      <c r="A54" s="4" t="s">
        <v>44</v>
      </c>
      <c r="B54" s="53"/>
      <c r="C54" s="53"/>
      <c r="D54" s="53"/>
      <c r="E54" s="54"/>
      <c r="F54" s="54"/>
      <c r="G54" s="54"/>
    </row>
    <row r="55" spans="1:7" s="25" customFormat="1" ht="12.75">
      <c r="A55" s="4" t="s">
        <v>3</v>
      </c>
      <c r="B55" s="53">
        <v>904</v>
      </c>
      <c r="C55" s="53">
        <v>657.9</v>
      </c>
      <c r="D55" s="53">
        <v>115.4</v>
      </c>
      <c r="E55" s="54">
        <f aca="true" t="shared" si="6" ref="E55:E62">D55/B55*100</f>
        <v>12.765486725663717</v>
      </c>
      <c r="F55" s="54">
        <f>D55/C55*100</f>
        <v>17.540659674722605</v>
      </c>
      <c r="G55" s="54">
        <f>D55-C55</f>
        <v>-542.5</v>
      </c>
    </row>
    <row r="56" spans="1:8" s="25" customFormat="1" ht="12.75">
      <c r="A56" s="4" t="s">
        <v>15</v>
      </c>
      <c r="B56" s="53">
        <v>2843.7</v>
      </c>
      <c r="C56" s="53">
        <v>2423.7</v>
      </c>
      <c r="D56" s="53">
        <v>674.6</v>
      </c>
      <c r="E56" s="54">
        <f t="shared" si="6"/>
        <v>23.722614903119176</v>
      </c>
      <c r="F56" s="54">
        <f>D56/C56*100</f>
        <v>27.833477740644476</v>
      </c>
      <c r="G56" s="54">
        <f>D56-C56</f>
        <v>-1749.1</v>
      </c>
      <c r="H56" s="25">
        <v>352</v>
      </c>
    </row>
    <row r="57" spans="1:8" s="26" customFormat="1" ht="25.5" customHeight="1" hidden="1">
      <c r="A57" s="8" t="s">
        <v>10</v>
      </c>
      <c r="B57" s="62"/>
      <c r="C57" s="62"/>
      <c r="D57" s="62"/>
      <c r="E57" s="63" t="e">
        <f t="shared" si="6"/>
        <v>#DIV/0!</v>
      </c>
      <c r="F57" s="51" t="e">
        <f>D57/C57*100</f>
        <v>#DIV/0!</v>
      </c>
      <c r="G57" s="52">
        <f aca="true" t="shared" si="7" ref="G57:G62">D57-C57</f>
        <v>0</v>
      </c>
      <c r="H57" s="31"/>
    </row>
    <row r="58" spans="1:8" s="26" customFormat="1" ht="12.75" customHeight="1" hidden="1">
      <c r="A58" s="8" t="s">
        <v>6</v>
      </c>
      <c r="B58" s="62"/>
      <c r="C58" s="62"/>
      <c r="D58" s="62"/>
      <c r="E58" s="63" t="e">
        <f t="shared" si="6"/>
        <v>#DIV/0!</v>
      </c>
      <c r="F58" s="63" t="e">
        <f>D58/C58*100</f>
        <v>#DIV/0!</v>
      </c>
      <c r="G58" s="63">
        <f t="shared" si="7"/>
        <v>0</v>
      </c>
      <c r="H58" s="31"/>
    </row>
    <row r="59" spans="1:8" s="23" customFormat="1" ht="12.75" hidden="1">
      <c r="A59" s="14" t="s">
        <v>7</v>
      </c>
      <c r="B59" s="66"/>
      <c r="C59" s="66"/>
      <c r="D59" s="66">
        <v>0</v>
      </c>
      <c r="E59" s="16" t="e">
        <f t="shared" si="6"/>
        <v>#DIV/0!</v>
      </c>
      <c r="F59" s="16"/>
      <c r="G59" s="16">
        <f t="shared" si="7"/>
        <v>0</v>
      </c>
      <c r="H59" s="10"/>
    </row>
    <row r="60" spans="1:8" s="26" customFormat="1" ht="38.25" customHeight="1" hidden="1">
      <c r="A60" s="8" t="s">
        <v>8</v>
      </c>
      <c r="B60" s="62"/>
      <c r="C60" s="62"/>
      <c r="D60" s="62"/>
      <c r="E60" s="63" t="e">
        <f t="shared" si="6"/>
        <v>#DIV/0!</v>
      </c>
      <c r="F60" s="63" t="e">
        <f>D60/C60*100</f>
        <v>#DIV/0!</v>
      </c>
      <c r="G60" s="63">
        <f t="shared" si="7"/>
        <v>0</v>
      </c>
      <c r="H60" s="31"/>
    </row>
    <row r="61" spans="1:8" s="26" customFormat="1" ht="30.75" customHeight="1" hidden="1">
      <c r="A61" s="8" t="s">
        <v>12</v>
      </c>
      <c r="B61" s="62"/>
      <c r="C61" s="62"/>
      <c r="D61" s="62"/>
      <c r="E61" s="63" t="e">
        <f t="shared" si="6"/>
        <v>#DIV/0!</v>
      </c>
      <c r="F61" s="63" t="e">
        <f>D61/C61*100</f>
        <v>#DIV/0!</v>
      </c>
      <c r="G61" s="63">
        <f t="shared" si="7"/>
        <v>0</v>
      </c>
      <c r="H61" s="31"/>
    </row>
    <row r="62" spans="1:7" s="32" customFormat="1" ht="28.5" customHeight="1">
      <c r="A62" s="70" t="s">
        <v>9</v>
      </c>
      <c r="B62" s="71">
        <f>B60+B59+B58+B57+B51+B48+B43+B37+B28+B13+B8+B61</f>
        <v>1727264.2999999998</v>
      </c>
      <c r="C62" s="71">
        <f>C60+C59+C58+C57+C51+C48+C43+C37+C28+C13+C8+C61</f>
        <v>1278455.7999999998</v>
      </c>
      <c r="D62" s="71">
        <f>D60+D59+D58+D57+D51+D48+D43+D37+D28+D13+D8+D61</f>
        <v>1054561.5</v>
      </c>
      <c r="E62" s="71">
        <f t="shared" si="6"/>
        <v>61.053858404877595</v>
      </c>
      <c r="F62" s="71">
        <f>D62/C62*100</f>
        <v>82.48713017688998</v>
      </c>
      <c r="G62" s="71">
        <f t="shared" si="7"/>
        <v>-223894.2999999998</v>
      </c>
    </row>
    <row r="63" spans="1:7" ht="12.75">
      <c r="A63" s="7" t="s">
        <v>2</v>
      </c>
      <c r="B63" s="50"/>
      <c r="C63" s="50"/>
      <c r="D63" s="50"/>
      <c r="E63" s="51"/>
      <c r="F63" s="64"/>
      <c r="G63" s="65"/>
    </row>
    <row r="64" spans="1:8" s="27" customFormat="1" ht="12.75">
      <c r="A64" s="4" t="s">
        <v>13</v>
      </c>
      <c r="B64" s="53">
        <f>B10+B15+B30+B45+B53</f>
        <v>1352610</v>
      </c>
      <c r="C64" s="53">
        <f>C10+C15+C30+C45+C53</f>
        <v>1023943.6</v>
      </c>
      <c r="D64" s="53">
        <f>D10+D15+D30+D45+D53</f>
        <v>906296.2000000001</v>
      </c>
      <c r="E64" s="54">
        <f aca="true" t="shared" si="8" ref="E64:E69">D64/B64*100</f>
        <v>67.00351172917544</v>
      </c>
      <c r="F64" s="54">
        <f aca="true" t="shared" si="9" ref="F64:F73">D64/C64*100</f>
        <v>88.51036326610178</v>
      </c>
      <c r="G64" s="54">
        <f aca="true" t="shared" si="10" ref="G64:G71">D64-C64</f>
        <v>-117647.3999999999</v>
      </c>
      <c r="H64" s="42">
        <f>G86/1000</f>
        <v>756606.95649</v>
      </c>
    </row>
    <row r="65" spans="1:8" s="27" customFormat="1" ht="12.75">
      <c r="A65" s="4" t="s">
        <v>14</v>
      </c>
      <c r="B65" s="53">
        <f>B20+B31+B54</f>
        <v>1947.5</v>
      </c>
      <c r="C65" s="53">
        <f>C20+C31+C54</f>
        <v>1924.8</v>
      </c>
      <c r="D65" s="53">
        <f>D20+D31+D54</f>
        <v>8.2</v>
      </c>
      <c r="E65" s="53">
        <f>E20+E31+E54</f>
        <v>0.4362862463421122</v>
      </c>
      <c r="F65" s="54">
        <f t="shared" si="9"/>
        <v>0.42601828761429755</v>
      </c>
      <c r="G65" s="54">
        <f t="shared" si="10"/>
        <v>-1916.6</v>
      </c>
      <c r="H65" s="42">
        <f>G87/1000</f>
        <v>11055.590310000001</v>
      </c>
    </row>
    <row r="66" spans="1:8" s="27" customFormat="1" ht="12.75">
      <c r="A66" s="4" t="s">
        <v>4</v>
      </c>
      <c r="B66" s="53">
        <f>B21+B32</f>
        <v>24630.6</v>
      </c>
      <c r="C66" s="53">
        <f>C21+C32</f>
        <v>17243.8</v>
      </c>
      <c r="D66" s="53">
        <f>D21+D32</f>
        <v>6432.5</v>
      </c>
      <c r="E66" s="54">
        <f t="shared" si="8"/>
        <v>26.11588836650346</v>
      </c>
      <c r="F66" s="54">
        <f t="shared" si="9"/>
        <v>37.303262621927885</v>
      </c>
      <c r="G66" s="54">
        <f t="shared" si="10"/>
        <v>-10811.3</v>
      </c>
      <c r="H66" s="42">
        <f>G88/1000</f>
        <v>28243.49723</v>
      </c>
    </row>
    <row r="67" spans="1:8" s="27" customFormat="1" ht="12.75">
      <c r="A67" s="4" t="s">
        <v>3</v>
      </c>
      <c r="B67" s="53">
        <f>B11+B22+B33+B46+B55</f>
        <v>168068.19999999998</v>
      </c>
      <c r="C67" s="53">
        <f>C11+C22+C33+C46+C55</f>
        <v>113492.79999999999</v>
      </c>
      <c r="D67" s="53">
        <f>D11+D22+D33+D46+D55</f>
        <v>66864.49999999999</v>
      </c>
      <c r="E67" s="54">
        <f t="shared" si="8"/>
        <v>39.784147149788</v>
      </c>
      <c r="F67" s="54">
        <f t="shared" si="9"/>
        <v>58.91519109582282</v>
      </c>
      <c r="G67" s="54">
        <f t="shared" si="10"/>
        <v>-46628.3</v>
      </c>
      <c r="H67" s="42">
        <f>G89/1000</f>
        <v>67456.47237999999</v>
      </c>
    </row>
    <row r="68" spans="1:8" s="27" customFormat="1" ht="26.25">
      <c r="A68" s="4" t="s">
        <v>21</v>
      </c>
      <c r="B68" s="53">
        <f>B23+B34</f>
        <v>4920.5</v>
      </c>
      <c r="C68" s="53">
        <f>C23+C34</f>
        <v>4188.9</v>
      </c>
      <c r="D68" s="53">
        <f>D23+D34</f>
        <v>3953.6000000000004</v>
      </c>
      <c r="E68" s="54">
        <f t="shared" si="8"/>
        <v>80.34955797175085</v>
      </c>
      <c r="F68" s="54">
        <f t="shared" si="9"/>
        <v>94.38277352049465</v>
      </c>
      <c r="G68" s="54">
        <f t="shared" si="10"/>
        <v>-235.29999999999927</v>
      </c>
      <c r="H68" s="42">
        <f>G90/1000</f>
        <v>2344.38477</v>
      </c>
    </row>
    <row r="69" spans="1:7" s="27" customFormat="1" ht="12.75">
      <c r="A69" s="4" t="s">
        <v>15</v>
      </c>
      <c r="B69" s="53">
        <f>B12+B24+B35+B39+B40+B47+B56+B59+B19</f>
        <v>175087.5</v>
      </c>
      <c r="C69" s="53">
        <f>C12+C24+C35+C39+C40+C47+C56+C59+C19</f>
        <v>117661.9</v>
      </c>
      <c r="D69" s="53">
        <f>D12+D24+D35+D39+D40+D47+D56+D59+D19</f>
        <v>71006.49999999999</v>
      </c>
      <c r="E69" s="54">
        <f t="shared" si="8"/>
        <v>40.55486542443064</v>
      </c>
      <c r="F69" s="54">
        <f t="shared" si="9"/>
        <v>60.3479121108872</v>
      </c>
      <c r="G69" s="54">
        <f t="shared" si="10"/>
        <v>-46655.40000000001</v>
      </c>
    </row>
    <row r="70" spans="1:7" s="27" customFormat="1" ht="17.25" customHeight="1" hidden="1">
      <c r="A70" s="4" t="s">
        <v>48</v>
      </c>
      <c r="B70" s="53">
        <f>B69-B39-B40</f>
        <v>173242.2</v>
      </c>
      <c r="C70" s="53">
        <f>C69-C39-C40</f>
        <v>116056.59999999999</v>
      </c>
      <c r="D70" s="53">
        <f>D69-D39-D40</f>
        <v>70758.79999999999</v>
      </c>
      <c r="E70" s="54">
        <f>D70/B70*100</f>
        <v>40.84385905974409</v>
      </c>
      <c r="F70" s="54">
        <f>D70/C70*100</f>
        <v>60.969216744243745</v>
      </c>
      <c r="G70" s="54">
        <f t="shared" si="10"/>
        <v>-45297.8</v>
      </c>
    </row>
    <row r="71" spans="1:7" s="27" customFormat="1" ht="12.75" hidden="1">
      <c r="A71" s="4" t="s">
        <v>31</v>
      </c>
      <c r="B71" s="43">
        <f>B36+B41+B27</f>
        <v>0</v>
      </c>
      <c r="C71" s="5">
        <f>C36+C41</f>
        <v>0</v>
      </c>
      <c r="D71" s="5">
        <f>D36+D41</f>
        <v>0</v>
      </c>
      <c r="E71" s="9" t="e">
        <f>D71/B71*100</f>
        <v>#DIV/0!</v>
      </c>
      <c r="F71" s="9" t="e">
        <f>D71/C71*100</f>
        <v>#DIV/0!</v>
      </c>
      <c r="G71" s="9">
        <f t="shared" si="10"/>
        <v>0</v>
      </c>
    </row>
    <row r="72" spans="2:8" ht="12.75" hidden="1">
      <c r="B72" s="22">
        <f>B62-B64-B65-B66-B67-B68</f>
        <v>175087.49999999985</v>
      </c>
      <c r="H72" s="22"/>
    </row>
    <row r="73" spans="2:6" ht="12.75" hidden="1">
      <c r="B73" s="22"/>
      <c r="C73" s="20">
        <v>9368.6</v>
      </c>
      <c r="D73" s="20">
        <v>190465.2</v>
      </c>
      <c r="F73" s="21">
        <f t="shared" si="9"/>
        <v>2033.0166727152402</v>
      </c>
    </row>
    <row r="74" spans="2:6" ht="12.75" hidden="1">
      <c r="B74" s="20"/>
      <c r="C74" s="20">
        <f>C69-C73</f>
        <v>108293.29999999999</v>
      </c>
      <c r="D74" s="20">
        <f>D69-D73</f>
        <v>-119458.70000000003</v>
      </c>
      <c r="F74" s="21">
        <f>D74/C74*100</f>
        <v>-110.3103331415702</v>
      </c>
    </row>
    <row r="75" ht="12.75" hidden="1"/>
    <row r="76" spans="1:4" ht="12.75" hidden="1">
      <c r="A76" s="1">
        <v>2730</v>
      </c>
      <c r="B76" s="18">
        <v>1571.4</v>
      </c>
      <c r="C76" s="18">
        <v>677</v>
      </c>
      <c r="D76" s="18">
        <v>481.7</v>
      </c>
    </row>
    <row r="77" spans="1:4" ht="12.75" hidden="1">
      <c r="A77" s="1">
        <v>2710</v>
      </c>
      <c r="B77" s="18">
        <v>71.9</v>
      </c>
      <c r="C77" s="18">
        <v>35.9</v>
      </c>
      <c r="D77" s="18">
        <v>33.6</v>
      </c>
    </row>
    <row r="78" ht="12.75" hidden="1"/>
    <row r="79" spans="1:4" ht="12.75" hidden="1">
      <c r="A79" s="1" t="s">
        <v>19</v>
      </c>
      <c r="B79" s="22">
        <f>B62-B64-B65-B66-B67-B76-B77</f>
        <v>178364.69999999987</v>
      </c>
      <c r="C79" s="22">
        <f>C62-C64-C65-C66-C67-C76-C77</f>
        <v>121137.89999999988</v>
      </c>
      <c r="D79" s="22">
        <f>D62-D64-D65-D66-D67-D76-D77</f>
        <v>74444.79999999993</v>
      </c>
    </row>
    <row r="80" spans="1:4" ht="12.75" hidden="1">
      <c r="A80" s="1" t="s">
        <v>24</v>
      </c>
      <c r="B80" s="22">
        <v>1008799.4</v>
      </c>
      <c r="C80" s="19">
        <v>937778.5</v>
      </c>
      <c r="D80" s="1">
        <v>967823.8</v>
      </c>
    </row>
    <row r="81" spans="2:4" ht="12.75" hidden="1">
      <c r="B81" s="22">
        <f>B62-B80</f>
        <v>718464.8999999998</v>
      </c>
      <c r="C81" s="22">
        <f>C62-C80</f>
        <v>340677.2999999998</v>
      </c>
      <c r="D81" s="11">
        <f>D62-D80</f>
        <v>86737.69999999995</v>
      </c>
    </row>
    <row r="82" ht="12.75" hidden="1"/>
    <row r="83" spans="2:3" ht="12.75" hidden="1">
      <c r="B83" s="22"/>
      <c r="C83" s="22"/>
    </row>
    <row r="84" ht="12.75" hidden="1"/>
    <row r="85" ht="12.75" hidden="1"/>
    <row r="86" spans="1:7" ht="12.75" hidden="1">
      <c r="A86" s="4" t="s">
        <v>13</v>
      </c>
      <c r="B86" s="22" t="e">
        <f>B64-#REF!</f>
        <v>#REF!</v>
      </c>
      <c r="C86" s="22" t="e">
        <f>C64-#REF!</f>
        <v>#REF!</v>
      </c>
      <c r="D86" s="22" t="e">
        <f>D64-#REF!</f>
        <v>#REF!</v>
      </c>
      <c r="E86" s="34">
        <v>639719963.17</v>
      </c>
      <c r="F86" s="1">
        <v>116886993.32</v>
      </c>
      <c r="G86" s="18">
        <f>E86+F86</f>
        <v>756606956.49</v>
      </c>
    </row>
    <row r="87" spans="1:7" ht="12.75" hidden="1">
      <c r="A87" s="4" t="s">
        <v>14</v>
      </c>
      <c r="B87" s="22" t="e">
        <f>B65-#REF!</f>
        <v>#REF!</v>
      </c>
      <c r="C87" s="22" t="e">
        <f>C65-#REF!</f>
        <v>#REF!</v>
      </c>
      <c r="D87" s="22" t="e">
        <f>D65-#REF!</f>
        <v>#REF!</v>
      </c>
      <c r="E87" s="37">
        <v>267624.39</v>
      </c>
      <c r="F87" s="1">
        <f>2901445.75+7886520.17</f>
        <v>10787965.92</v>
      </c>
      <c r="G87" s="38">
        <f>E87+F87</f>
        <v>11055590.31</v>
      </c>
    </row>
    <row r="88" spans="1:7" ht="12.75" hidden="1">
      <c r="A88" s="4" t="s">
        <v>4</v>
      </c>
      <c r="B88" s="22" t="e">
        <f>B66-#REF!</f>
        <v>#REF!</v>
      </c>
      <c r="C88" s="22" t="e">
        <f>C66-#REF!</f>
        <v>#REF!</v>
      </c>
      <c r="D88" s="22" t="e">
        <f>D66-#REF!</f>
        <v>#REF!</v>
      </c>
      <c r="E88" s="1">
        <v>28243497.23</v>
      </c>
      <c r="G88" s="18">
        <f>E88+F88</f>
        <v>28243497.23</v>
      </c>
    </row>
    <row r="89" spans="1:7" ht="12.75" hidden="1">
      <c r="A89" s="4" t="s">
        <v>3</v>
      </c>
      <c r="B89" s="22" t="e">
        <f>B67-#REF!</f>
        <v>#REF!</v>
      </c>
      <c r="C89" s="22" t="e">
        <f>C67-#REF!</f>
        <v>#REF!</v>
      </c>
      <c r="D89" s="22" t="e">
        <f>D67-#REF!</f>
        <v>#REF!</v>
      </c>
      <c r="E89" s="40">
        <v>61376658.7</v>
      </c>
      <c r="F89" s="1">
        <v>6079813.68</v>
      </c>
      <c r="G89" s="18">
        <f>E89+F89</f>
        <v>67456472.38</v>
      </c>
    </row>
    <row r="90" spans="1:7" ht="26.25" hidden="1">
      <c r="A90" s="4" t="s">
        <v>21</v>
      </c>
      <c r="B90" s="41" t="e">
        <f>B68-#REF!</f>
        <v>#REF!</v>
      </c>
      <c r="C90" s="41" t="e">
        <f>C68-#REF!</f>
        <v>#REF!</v>
      </c>
      <c r="D90" s="22" t="e">
        <f>D68-#REF!</f>
        <v>#REF!</v>
      </c>
      <c r="E90" s="11">
        <v>2295565.73</v>
      </c>
      <c r="F90" s="1">
        <v>48819.04</v>
      </c>
      <c r="G90" s="18">
        <f>E90+F90</f>
        <v>2344384.77</v>
      </c>
    </row>
    <row r="91" ht="12.75" hidden="1">
      <c r="G91" s="18">
        <v>492170.25</v>
      </c>
    </row>
    <row r="92" spans="1:4" ht="12.75" hidden="1">
      <c r="A92" s="4" t="s">
        <v>15</v>
      </c>
      <c r="B92" s="22" t="e">
        <f>B69-#REF!</f>
        <v>#REF!</v>
      </c>
      <c r="C92" s="22" t="e">
        <f>C69-#REF!</f>
        <v>#REF!</v>
      </c>
      <c r="D92" s="22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8">
        <v>3999</v>
      </c>
      <c r="C95" s="18">
        <v>3453.1</v>
      </c>
      <c r="D95" s="18">
        <v>1014</v>
      </c>
      <c r="E95" s="18">
        <v>1014009</v>
      </c>
    </row>
  </sheetData>
  <sheetProtection/>
  <mergeCells count="9">
    <mergeCell ref="B5:B7"/>
    <mergeCell ref="C5:C7"/>
    <mergeCell ref="D5:D7"/>
    <mergeCell ref="E5:G5"/>
    <mergeCell ref="E6:E7"/>
    <mergeCell ref="F6:G6"/>
    <mergeCell ref="A2:G2"/>
    <mergeCell ref="A3:G3"/>
    <mergeCell ref="A5:A7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7"/>
  <sheetViews>
    <sheetView showZeros="0" tabSelected="1" view="pageBreakPreview" zoomScale="85" zoomScaleSheetLayoutView="85" zoomScalePageLayoutView="0" workbookViewId="0" topLeftCell="A2">
      <pane xSplit="1" ySplit="8" topLeftCell="B10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C75" sqref="C75"/>
    </sheetView>
  </sheetViews>
  <sheetFormatPr defaultColWidth="9.140625" defaultRowHeight="12.75"/>
  <cols>
    <col min="1" max="1" width="42.57421875" style="1" customWidth="1"/>
    <col min="2" max="2" width="12.8515625" style="1" customWidth="1"/>
    <col min="3" max="3" width="14.421875" style="18" customWidth="1"/>
    <col min="4" max="4" width="11.421875" style="18" customWidth="1"/>
    <col min="5" max="5" width="12.421875" style="18" customWidth="1"/>
    <col min="6" max="6" width="14.00390625" style="18" customWidth="1"/>
    <col min="7" max="7" width="14.421875" style="18" customWidth="1"/>
    <col min="8" max="8" width="14.00390625" style="18" customWidth="1"/>
    <col min="9" max="9" width="12.00390625" style="18" hidden="1" customWidth="1"/>
    <col min="10" max="10" width="9.28125" style="18" bestFit="1" customWidth="1"/>
    <col min="11" max="16384" width="9.140625" style="18" customWidth="1"/>
  </cols>
  <sheetData>
    <row r="1" spans="3:8" s="1" customFormat="1" ht="12.75" customHeight="1" hidden="1">
      <c r="C1" s="18"/>
      <c r="D1" s="18"/>
      <c r="E1" s="18"/>
      <c r="F1" s="97" t="s">
        <v>66</v>
      </c>
      <c r="G1" s="97"/>
      <c r="H1" s="97"/>
    </row>
    <row r="2" spans="1:8" s="1" customFormat="1" ht="24" customHeight="1">
      <c r="A2" s="29"/>
      <c r="C2" s="18"/>
      <c r="D2" s="18"/>
      <c r="E2" s="18"/>
      <c r="F2" s="18"/>
      <c r="G2" s="18"/>
      <c r="H2" s="18"/>
    </row>
    <row r="3" spans="3:8" s="1" customFormat="1" ht="12.75" hidden="1">
      <c r="C3" s="18"/>
      <c r="D3" s="18"/>
      <c r="E3" s="18"/>
      <c r="F3" s="18"/>
      <c r="G3" s="18"/>
      <c r="H3" s="18"/>
    </row>
    <row r="4" spans="1:8" s="1" customFormat="1" ht="15">
      <c r="A4" s="92" t="s">
        <v>75</v>
      </c>
      <c r="B4" s="92"/>
      <c r="C4" s="92"/>
      <c r="D4" s="92"/>
      <c r="E4" s="92"/>
      <c r="F4" s="92"/>
      <c r="G4" s="92"/>
      <c r="H4" s="92"/>
    </row>
    <row r="5" spans="1:8" s="1" customFormat="1" ht="15">
      <c r="A5" s="92" t="s">
        <v>76</v>
      </c>
      <c r="B5" s="92"/>
      <c r="C5" s="92"/>
      <c r="D5" s="92"/>
      <c r="E5" s="92"/>
      <c r="F5" s="92"/>
      <c r="G5" s="92"/>
      <c r="H5" s="92"/>
    </row>
    <row r="6" spans="3:8" s="1" customFormat="1" ht="13.5" customHeight="1">
      <c r="C6" s="18"/>
      <c r="D6" s="18"/>
      <c r="E6" s="18"/>
      <c r="F6" s="18"/>
      <c r="G6" s="18"/>
      <c r="H6" s="1" t="s">
        <v>57</v>
      </c>
    </row>
    <row r="7" spans="1:8" s="12" customFormat="1" ht="12" customHeight="1">
      <c r="A7" s="89" t="s">
        <v>0</v>
      </c>
      <c r="B7" s="94" t="s">
        <v>59</v>
      </c>
      <c r="C7" s="98" t="s">
        <v>55</v>
      </c>
      <c r="D7" s="99"/>
      <c r="E7" s="89" t="s">
        <v>71</v>
      </c>
      <c r="F7" s="17" t="s">
        <v>36</v>
      </c>
      <c r="G7" s="89" t="s">
        <v>37</v>
      </c>
      <c r="H7" s="85" t="s">
        <v>2</v>
      </c>
    </row>
    <row r="8" spans="1:8" s="12" customFormat="1" ht="18" customHeight="1" hidden="1">
      <c r="A8" s="93"/>
      <c r="B8" s="95"/>
      <c r="C8" s="48"/>
      <c r="D8" s="44"/>
      <c r="E8" s="93"/>
      <c r="F8" s="44"/>
      <c r="G8" s="93"/>
      <c r="H8" s="45" t="s">
        <v>18</v>
      </c>
    </row>
    <row r="9" spans="1:8" s="12" customFormat="1" ht="74.25" customHeight="1">
      <c r="A9" s="90"/>
      <c r="B9" s="96"/>
      <c r="C9" s="17" t="s">
        <v>60</v>
      </c>
      <c r="D9" s="17" t="s">
        <v>58</v>
      </c>
      <c r="E9" s="90"/>
      <c r="F9" s="46" t="s">
        <v>61</v>
      </c>
      <c r="G9" s="90"/>
      <c r="H9" s="84" t="s">
        <v>72</v>
      </c>
    </row>
    <row r="10" spans="1:9" s="31" customFormat="1" ht="36.75" customHeight="1">
      <c r="A10" s="15" t="s">
        <v>25</v>
      </c>
      <c r="B10" s="16">
        <f>B13+B12+B14</f>
        <v>6336.1</v>
      </c>
      <c r="C10" s="16">
        <f>C13+C12+C14</f>
        <v>5441.9</v>
      </c>
      <c r="D10" s="16">
        <f>D13+D12+D14</f>
        <v>4703.9</v>
      </c>
      <c r="E10" s="16">
        <f>E13+E12+E14</f>
        <v>2853.9</v>
      </c>
      <c r="F10" s="16">
        <f>F13+F12+F14</f>
        <v>2493.1</v>
      </c>
      <c r="G10" s="16">
        <f>E10/B10*100</f>
        <v>45.04190274774704</v>
      </c>
      <c r="H10" s="16">
        <f>E10/D10*100</f>
        <v>60.67093263037056</v>
      </c>
      <c r="I10" s="31">
        <v>692</v>
      </c>
    </row>
    <row r="11" spans="1:8" s="1" customFormat="1" ht="15.75" customHeight="1">
      <c r="A11" s="2" t="s">
        <v>2</v>
      </c>
      <c r="B11" s="58"/>
      <c r="C11" s="58"/>
      <c r="D11" s="58"/>
      <c r="E11" s="58"/>
      <c r="F11" s="58"/>
      <c r="G11" s="58"/>
      <c r="H11" s="56"/>
    </row>
    <row r="12" spans="1:8" s="1" customFormat="1" ht="15.75" customHeight="1">
      <c r="A12" s="2" t="s">
        <v>47</v>
      </c>
      <c r="B12" s="58">
        <v>296.8</v>
      </c>
      <c r="C12" s="58"/>
      <c r="D12" s="58"/>
      <c r="E12" s="58">
        <v>31.2</v>
      </c>
      <c r="F12" s="58"/>
      <c r="G12" s="58">
        <f aca="true" t="shared" si="0" ref="G12:G67">E12/B12*100</f>
        <v>10.512129380053908</v>
      </c>
      <c r="H12" s="56"/>
    </row>
    <row r="13" spans="1:8" s="25" customFormat="1" ht="28.5" customHeight="1">
      <c r="A13" s="4" t="s">
        <v>38</v>
      </c>
      <c r="B13" s="53">
        <f>267.8+2202.4+329.6+1640-235.4</f>
        <v>4204.400000000001</v>
      </c>
      <c r="C13" s="53">
        <f>2202.4+1640-235.4</f>
        <v>3607</v>
      </c>
      <c r="D13" s="53">
        <v>2869</v>
      </c>
      <c r="E13" s="53">
        <v>2780.3</v>
      </c>
      <c r="F13" s="53">
        <v>2450.7</v>
      </c>
      <c r="G13" s="58">
        <f t="shared" si="0"/>
        <v>66.12834173722766</v>
      </c>
      <c r="H13" s="56">
        <f>E13/D13*100</f>
        <v>96.90833042872082</v>
      </c>
    </row>
    <row r="14" spans="1:8" s="25" customFormat="1" ht="18.75" customHeight="1">
      <c r="A14" s="4" t="s">
        <v>39</v>
      </c>
      <c r="B14" s="53">
        <f>1599.5+235.4</f>
        <v>1834.9</v>
      </c>
      <c r="C14" s="53">
        <f>1599.5+235.4</f>
        <v>1834.9</v>
      </c>
      <c r="D14" s="53">
        <v>1834.9</v>
      </c>
      <c r="E14" s="53">
        <v>42.4</v>
      </c>
      <c r="F14" s="53">
        <v>42.4</v>
      </c>
      <c r="G14" s="58">
        <f t="shared" si="0"/>
        <v>2.3107526295710934</v>
      </c>
      <c r="H14" s="59">
        <f>E14/D14*100</f>
        <v>2.3107526295710934</v>
      </c>
    </row>
    <row r="15" spans="1:9" s="31" customFormat="1" ht="20.25" customHeight="1">
      <c r="A15" s="15" t="s">
        <v>26</v>
      </c>
      <c r="B15" s="16">
        <f>B17+B19+B20+B21+B22+B23+B18</f>
        <v>187759.5</v>
      </c>
      <c r="C15" s="16">
        <f>C22+C23</f>
        <v>109232.7</v>
      </c>
      <c r="D15" s="16">
        <f>D22+D23</f>
        <v>63530.899999999994</v>
      </c>
      <c r="E15" s="16">
        <f>E17+E19+E20+E21+E22+E23+E18</f>
        <v>57127.9</v>
      </c>
      <c r="F15" s="16">
        <f>F17+F19+F20+F21+F22+F23+F18</f>
        <v>18416.9</v>
      </c>
      <c r="G15" s="16">
        <f t="shared" si="0"/>
        <v>30.42610360594271</v>
      </c>
      <c r="H15" s="16">
        <f>E15/D15*100</f>
        <v>89.92143980330832</v>
      </c>
      <c r="I15" s="31">
        <v>323</v>
      </c>
    </row>
    <row r="16" spans="1:8" s="1" customFormat="1" ht="12.75">
      <c r="A16" s="2" t="s">
        <v>2</v>
      </c>
      <c r="B16" s="58"/>
      <c r="C16" s="58"/>
      <c r="D16" s="58"/>
      <c r="E16" s="58"/>
      <c r="F16" s="58"/>
      <c r="G16" s="58"/>
      <c r="H16" s="56"/>
    </row>
    <row r="17" spans="1:8" s="25" customFormat="1" ht="21.75" customHeight="1">
      <c r="A17" s="4" t="s">
        <v>13</v>
      </c>
      <c r="B17" s="53">
        <v>8056.5</v>
      </c>
      <c r="C17" s="53"/>
      <c r="D17" s="53"/>
      <c r="E17" s="53">
        <v>5480.3</v>
      </c>
      <c r="F17" s="53"/>
      <c r="G17" s="59">
        <f t="shared" si="0"/>
        <v>68.02333519518402</v>
      </c>
      <c r="H17" s="56"/>
    </row>
    <row r="18" spans="1:8" s="25" customFormat="1" ht="21.75" customHeight="1">
      <c r="A18" s="4" t="s">
        <v>14</v>
      </c>
      <c r="B18" s="53">
        <v>15.1</v>
      </c>
      <c r="C18" s="53"/>
      <c r="D18" s="53"/>
      <c r="E18" s="53">
        <v>15.1</v>
      </c>
      <c r="F18" s="53"/>
      <c r="G18" s="59">
        <f t="shared" si="0"/>
        <v>100</v>
      </c>
      <c r="H18" s="56"/>
    </row>
    <row r="19" spans="1:8" s="25" customFormat="1" ht="20.25" customHeight="1">
      <c r="A19" s="4" t="s">
        <v>4</v>
      </c>
      <c r="B19" s="53">
        <v>62754.3</v>
      </c>
      <c r="C19" s="53"/>
      <c r="D19" s="53"/>
      <c r="E19" s="53">
        <v>26879.2</v>
      </c>
      <c r="F19" s="53"/>
      <c r="G19" s="59">
        <f t="shared" si="0"/>
        <v>42.832443354479295</v>
      </c>
      <c r="H19" s="56"/>
    </row>
    <row r="20" spans="1:8" s="25" customFormat="1" ht="18.75" customHeight="1">
      <c r="A20" s="4" t="s">
        <v>3</v>
      </c>
      <c r="B20" s="53">
        <v>84.5</v>
      </c>
      <c r="C20" s="53"/>
      <c r="D20" s="53"/>
      <c r="E20" s="53">
        <v>35</v>
      </c>
      <c r="F20" s="53"/>
      <c r="G20" s="59">
        <f t="shared" si="0"/>
        <v>41.42011834319527</v>
      </c>
      <c r="H20" s="56"/>
    </row>
    <row r="21" spans="1:8" s="25" customFormat="1" ht="21.75" customHeight="1">
      <c r="A21" s="4" t="s">
        <v>40</v>
      </c>
      <c r="B21" s="53">
        <v>6229.4</v>
      </c>
      <c r="C21" s="53"/>
      <c r="D21" s="53"/>
      <c r="E21" s="53">
        <v>5033.5</v>
      </c>
      <c r="F21" s="53"/>
      <c r="G21" s="59">
        <f t="shared" si="0"/>
        <v>80.80232446142486</v>
      </c>
      <c r="H21" s="56"/>
    </row>
    <row r="22" spans="1:9" s="25" customFormat="1" ht="30" customHeight="1">
      <c r="A22" s="4" t="s">
        <v>38</v>
      </c>
      <c r="B22" s="53">
        <v>4186.8</v>
      </c>
      <c r="C22" s="53">
        <v>2799.8</v>
      </c>
      <c r="D22" s="53">
        <v>827.2</v>
      </c>
      <c r="E22" s="53">
        <v>1995.4</v>
      </c>
      <c r="F22" s="53">
        <v>727.5</v>
      </c>
      <c r="G22" s="59">
        <f t="shared" si="0"/>
        <v>47.65931021305054</v>
      </c>
      <c r="H22" s="59">
        <f>E22/D22*100</f>
        <v>241.22340425531914</v>
      </c>
      <c r="I22" s="25">
        <v>162</v>
      </c>
    </row>
    <row r="23" spans="1:9" s="25" customFormat="1" ht="15" customHeight="1">
      <c r="A23" s="4" t="s">
        <v>39</v>
      </c>
      <c r="B23" s="53">
        <v>106432.9</v>
      </c>
      <c r="C23" s="53">
        <v>106432.9</v>
      </c>
      <c r="D23" s="53">
        <v>62703.7</v>
      </c>
      <c r="E23" s="53">
        <v>17689.4</v>
      </c>
      <c r="F23" s="53">
        <v>17689.4</v>
      </c>
      <c r="G23" s="53">
        <f t="shared" si="0"/>
        <v>16.620236787685013</v>
      </c>
      <c r="H23" s="59">
        <f>E23/D23*100</f>
        <v>28.211094401127845</v>
      </c>
      <c r="I23" s="25">
        <v>450</v>
      </c>
    </row>
    <row r="24" spans="1:8" s="27" customFormat="1" ht="19.5" customHeight="1" hidden="1">
      <c r="A24" s="78"/>
      <c r="B24" s="53"/>
      <c r="C24" s="57"/>
      <c r="D24" s="57"/>
      <c r="E24" s="57"/>
      <c r="F24" s="57"/>
      <c r="G24" s="57" t="e">
        <f t="shared" si="0"/>
        <v>#DIV/0!</v>
      </c>
      <c r="H24" s="66" t="e">
        <f>E24/D24*100</f>
        <v>#DIV/0!</v>
      </c>
    </row>
    <row r="25" spans="1:11" s="28" customFormat="1" ht="24" customHeight="1" hidden="1">
      <c r="A25" s="24"/>
      <c r="B25" s="55"/>
      <c r="C25" s="77"/>
      <c r="D25" s="77"/>
      <c r="E25" s="60"/>
      <c r="F25" s="60"/>
      <c r="G25" s="60" t="e">
        <f t="shared" si="0"/>
        <v>#DIV/0!</v>
      </c>
      <c r="H25" s="66" t="e">
        <f>E25/D25*100</f>
        <v>#DIV/0!</v>
      </c>
      <c r="I25" s="36">
        <v>881</v>
      </c>
      <c r="J25" s="26"/>
      <c r="K25" s="36"/>
    </row>
    <row r="26" spans="1:10" s="30" customFormat="1" ht="34.5" customHeight="1">
      <c r="A26" s="15" t="s">
        <v>27</v>
      </c>
      <c r="B26" s="16">
        <f>B28+B31+B32+B33+B34</f>
        <v>57363.1</v>
      </c>
      <c r="C26" s="16">
        <f>C28+C31+C32+C33+C34</f>
        <v>53973.4</v>
      </c>
      <c r="D26" s="16">
        <f>D28+D31+D32+D33+D34</f>
        <v>47501.3</v>
      </c>
      <c r="E26" s="16">
        <f>E28+E31+E32+E33+E34</f>
        <v>47436.8</v>
      </c>
      <c r="F26" s="16">
        <f>F28+F31+F32+F33+F34</f>
        <v>45267.5</v>
      </c>
      <c r="G26" s="16">
        <f t="shared" si="0"/>
        <v>82.69567021308124</v>
      </c>
      <c r="H26" s="16">
        <f>E26/D26*100</f>
        <v>99.86421424255757</v>
      </c>
      <c r="I26" s="30">
        <v>229</v>
      </c>
      <c r="J26" s="31"/>
    </row>
    <row r="27" spans="1:8" s="1" customFormat="1" ht="12.75">
      <c r="A27" s="2" t="s">
        <v>2</v>
      </c>
      <c r="B27" s="58"/>
      <c r="C27" s="58"/>
      <c r="D27" s="58"/>
      <c r="E27" s="58"/>
      <c r="F27" s="58"/>
      <c r="G27" s="56"/>
      <c r="H27" s="56"/>
    </row>
    <row r="28" spans="1:8" s="25" customFormat="1" ht="16.5" customHeight="1">
      <c r="A28" s="4" t="s">
        <v>13</v>
      </c>
      <c r="B28" s="53">
        <v>2871.8</v>
      </c>
      <c r="C28" s="53"/>
      <c r="D28" s="53"/>
      <c r="E28" s="53">
        <v>2012.4</v>
      </c>
      <c r="F28" s="53"/>
      <c r="G28" s="59">
        <f t="shared" si="0"/>
        <v>70.07451772407549</v>
      </c>
      <c r="H28" s="56"/>
    </row>
    <row r="29" spans="1:8" s="25" customFormat="1" ht="15" customHeight="1" hidden="1">
      <c r="A29" s="4" t="s">
        <v>14</v>
      </c>
      <c r="B29" s="53"/>
      <c r="C29" s="53"/>
      <c r="D29" s="53"/>
      <c r="E29" s="53"/>
      <c r="F29" s="53"/>
      <c r="G29" s="59" t="e">
        <f t="shared" si="0"/>
        <v>#DIV/0!</v>
      </c>
      <c r="H29" s="56"/>
    </row>
    <row r="30" spans="1:8" s="25" customFormat="1" ht="12.75" hidden="1">
      <c r="A30" s="4" t="s">
        <v>4</v>
      </c>
      <c r="B30" s="53"/>
      <c r="C30" s="53"/>
      <c r="D30" s="53"/>
      <c r="E30" s="53"/>
      <c r="F30" s="53"/>
      <c r="G30" s="59" t="e">
        <f t="shared" si="0"/>
        <v>#DIV/0!</v>
      </c>
      <c r="H30" s="56"/>
    </row>
    <row r="31" spans="1:8" s="25" customFormat="1" ht="12.75">
      <c r="A31" s="4" t="s">
        <v>3</v>
      </c>
      <c r="B31" s="53">
        <v>134.1</v>
      </c>
      <c r="C31" s="53"/>
      <c r="D31" s="53"/>
      <c r="E31" s="53">
        <v>2</v>
      </c>
      <c r="F31" s="53"/>
      <c r="G31" s="59">
        <f t="shared" si="0"/>
        <v>1.4914243102162565</v>
      </c>
      <c r="H31" s="56"/>
    </row>
    <row r="32" spans="1:8" s="25" customFormat="1" ht="16.5" customHeight="1">
      <c r="A32" s="4" t="s">
        <v>15</v>
      </c>
      <c r="B32" s="53">
        <v>383.8</v>
      </c>
      <c r="C32" s="53"/>
      <c r="D32" s="53"/>
      <c r="E32" s="53">
        <v>154.9</v>
      </c>
      <c r="F32" s="53"/>
      <c r="G32" s="59">
        <f t="shared" si="0"/>
        <v>40.359562272016674</v>
      </c>
      <c r="H32" s="56"/>
    </row>
    <row r="33" spans="1:9" s="25" customFormat="1" ht="24" customHeight="1">
      <c r="A33" s="4" t="s">
        <v>43</v>
      </c>
      <c r="B33" s="53"/>
      <c r="C33" s="53"/>
      <c r="D33" s="53"/>
      <c r="E33" s="53"/>
      <c r="F33" s="53"/>
      <c r="G33" s="59"/>
      <c r="H33" s="56"/>
      <c r="I33" s="25">
        <v>314</v>
      </c>
    </row>
    <row r="34" spans="1:8" s="25" customFormat="1" ht="18" customHeight="1">
      <c r="A34" s="47" t="s">
        <v>67</v>
      </c>
      <c r="B34" s="53">
        <v>53973.4</v>
      </c>
      <c r="C34" s="53">
        <v>53973.4</v>
      </c>
      <c r="D34" s="53">
        <v>47501.3</v>
      </c>
      <c r="E34" s="53">
        <v>45267.5</v>
      </c>
      <c r="F34" s="53">
        <v>45267.5</v>
      </c>
      <c r="G34" s="59">
        <f t="shared" si="0"/>
        <v>83.87001745304168</v>
      </c>
      <c r="H34" s="56">
        <f>E34/D34*100</f>
        <v>95.29739186085433</v>
      </c>
    </row>
    <row r="35" spans="1:9" s="31" customFormat="1" ht="25.5" customHeight="1">
      <c r="A35" s="15" t="s">
        <v>28</v>
      </c>
      <c r="B35" s="16">
        <f>B37+B38+B39</f>
        <v>126147.1</v>
      </c>
      <c r="C35" s="16">
        <f>C37+C38+C39</f>
        <v>124349</v>
      </c>
      <c r="D35" s="16">
        <f>D37+D38+D39</f>
        <v>74124.1</v>
      </c>
      <c r="E35" s="16">
        <f>E37+E38+E39</f>
        <v>26056.2</v>
      </c>
      <c r="F35" s="16">
        <f>F37+F38+F39</f>
        <v>25335.3</v>
      </c>
      <c r="G35" s="16">
        <f t="shared" si="0"/>
        <v>20.655409438663273</v>
      </c>
      <c r="H35" s="16">
        <f>E35/D35*100</f>
        <v>35.15213000899842</v>
      </c>
      <c r="I35" s="31">
        <v>425</v>
      </c>
    </row>
    <row r="36" spans="1:8" s="1" customFormat="1" ht="13.5" customHeight="1">
      <c r="A36" s="2" t="s">
        <v>2</v>
      </c>
      <c r="B36" s="58"/>
      <c r="C36" s="58"/>
      <c r="D36" s="58"/>
      <c r="E36" s="58"/>
      <c r="F36" s="58"/>
      <c r="G36" s="56"/>
      <c r="H36" s="56"/>
    </row>
    <row r="37" spans="1:8" s="25" customFormat="1" ht="17.25" customHeight="1">
      <c r="A37" s="4" t="s">
        <v>64</v>
      </c>
      <c r="B37" s="55">
        <v>22145.9</v>
      </c>
      <c r="C37" s="55">
        <v>21081.7</v>
      </c>
      <c r="D37" s="55">
        <v>11819.7</v>
      </c>
      <c r="E37" s="53">
        <v>10078</v>
      </c>
      <c r="F37" s="53">
        <v>9574.1</v>
      </c>
      <c r="G37" s="59">
        <f t="shared" si="0"/>
        <v>45.50729480400435</v>
      </c>
      <c r="H37" s="56">
        <f>E37/D37*100</f>
        <v>85.26443141534895</v>
      </c>
    </row>
    <row r="38" spans="1:8" s="74" customFormat="1" ht="32.25" customHeight="1">
      <c r="A38" s="4" t="s">
        <v>41</v>
      </c>
      <c r="B38" s="55">
        <v>102580.2</v>
      </c>
      <c r="C38" s="55">
        <v>101846.3</v>
      </c>
      <c r="D38" s="55">
        <v>60883.4</v>
      </c>
      <c r="E38" s="59">
        <v>15157.9</v>
      </c>
      <c r="F38" s="59">
        <v>14940.9</v>
      </c>
      <c r="G38" s="59">
        <f t="shared" si="0"/>
        <v>14.776633307402404</v>
      </c>
      <c r="H38" s="56">
        <f>E38/D38*100</f>
        <v>24.896605642917443</v>
      </c>
    </row>
    <row r="39" spans="1:8" s="74" customFormat="1" ht="18" customHeight="1">
      <c r="A39" s="4" t="s">
        <v>62</v>
      </c>
      <c r="B39" s="55">
        <v>1421</v>
      </c>
      <c r="C39" s="55">
        <v>1421</v>
      </c>
      <c r="D39" s="55">
        <v>1421</v>
      </c>
      <c r="E39" s="59">
        <v>820.3</v>
      </c>
      <c r="F39" s="59">
        <v>820.3</v>
      </c>
      <c r="G39" s="59">
        <f t="shared" si="0"/>
        <v>57.72695285010556</v>
      </c>
      <c r="H39" s="59">
        <f>E39/D39*100</f>
        <v>57.72695285010556</v>
      </c>
    </row>
    <row r="40" spans="1:9" s="31" customFormat="1" ht="12.75">
      <c r="A40" s="15" t="s">
        <v>29</v>
      </c>
      <c r="B40" s="16">
        <f>B45+B44</f>
        <v>211</v>
      </c>
      <c r="C40" s="16">
        <f>C45+C44</f>
        <v>0</v>
      </c>
      <c r="D40" s="16">
        <f>D45+D44</f>
        <v>0</v>
      </c>
      <c r="E40" s="16">
        <f>E45+E44</f>
        <v>66</v>
      </c>
      <c r="F40" s="16">
        <f>F45+F44</f>
        <v>0</v>
      </c>
      <c r="G40" s="16">
        <f t="shared" si="0"/>
        <v>31.27962085308057</v>
      </c>
      <c r="H40" s="16"/>
      <c r="I40" s="31">
        <v>197</v>
      </c>
    </row>
    <row r="41" spans="1:8" s="1" customFormat="1" ht="11.25" customHeight="1">
      <c r="A41" s="2" t="s">
        <v>2</v>
      </c>
      <c r="B41" s="58"/>
      <c r="C41" s="58"/>
      <c r="D41" s="58"/>
      <c r="E41" s="58"/>
      <c r="F41" s="58"/>
      <c r="G41" s="56"/>
      <c r="H41" s="56"/>
    </row>
    <row r="42" spans="1:8" s="25" customFormat="1" ht="17.25" customHeight="1" hidden="1">
      <c r="A42" s="4" t="s">
        <v>13</v>
      </c>
      <c r="B42" s="53"/>
      <c r="C42" s="53"/>
      <c r="D42" s="53"/>
      <c r="E42" s="53"/>
      <c r="F42" s="53"/>
      <c r="G42" s="56" t="e">
        <f t="shared" si="0"/>
        <v>#DIV/0!</v>
      </c>
      <c r="H42" s="56" t="e">
        <f>E42/D42*100</f>
        <v>#DIV/0!</v>
      </c>
    </row>
    <row r="43" spans="1:8" s="25" customFormat="1" ht="27.75" customHeight="1" hidden="1">
      <c r="A43" s="4" t="s">
        <v>3</v>
      </c>
      <c r="B43" s="53"/>
      <c r="C43" s="53"/>
      <c r="D43" s="53"/>
      <c r="E43" s="53"/>
      <c r="F43" s="53"/>
      <c r="G43" s="56" t="e">
        <f t="shared" si="0"/>
        <v>#DIV/0!</v>
      </c>
      <c r="H43" s="56" t="e">
        <f>E43/D43*100</f>
        <v>#DIV/0!</v>
      </c>
    </row>
    <row r="44" spans="1:9" s="25" customFormat="1" ht="18" customHeight="1" hidden="1">
      <c r="A44" s="4" t="s">
        <v>15</v>
      </c>
      <c r="B44" s="53"/>
      <c r="C44" s="53"/>
      <c r="D44" s="53"/>
      <c r="E44" s="53"/>
      <c r="F44" s="53"/>
      <c r="G44" s="59" t="e">
        <f t="shared" si="0"/>
        <v>#DIV/0!</v>
      </c>
      <c r="H44" s="56" t="e">
        <f>E44/D44*100</f>
        <v>#DIV/0!</v>
      </c>
      <c r="I44" s="25">
        <v>461</v>
      </c>
    </row>
    <row r="45" spans="1:8" s="31" customFormat="1" ht="31.5" customHeight="1">
      <c r="A45" s="35" t="s">
        <v>38</v>
      </c>
      <c r="B45" s="55">
        <f>145+66</f>
        <v>211</v>
      </c>
      <c r="C45" s="55"/>
      <c r="D45" s="55"/>
      <c r="E45" s="56">
        <v>66</v>
      </c>
      <c r="F45" s="56"/>
      <c r="G45" s="59">
        <f t="shared" si="0"/>
        <v>31.27962085308057</v>
      </c>
      <c r="H45" s="56"/>
    </row>
    <row r="46" spans="1:8" s="27" customFormat="1" ht="24" customHeight="1" hidden="1">
      <c r="A46" s="76" t="s">
        <v>31</v>
      </c>
      <c r="B46" s="53"/>
      <c r="C46" s="57"/>
      <c r="D46" s="57"/>
      <c r="E46" s="57"/>
      <c r="F46" s="57"/>
      <c r="G46" s="57" t="e">
        <f t="shared" si="0"/>
        <v>#DIV/0!</v>
      </c>
      <c r="H46" s="66" t="e">
        <f>E46/D46*100</f>
        <v>#DIV/0!</v>
      </c>
    </row>
    <row r="47" spans="1:9" s="31" customFormat="1" ht="26.25" customHeight="1">
      <c r="A47" s="15" t="s">
        <v>30</v>
      </c>
      <c r="B47" s="16">
        <f>B49+B50+B51</f>
        <v>400</v>
      </c>
      <c r="C47" s="16">
        <f>C49+C50+C51</f>
        <v>0</v>
      </c>
      <c r="D47" s="16">
        <f>D49+D50+D51</f>
        <v>0</v>
      </c>
      <c r="E47" s="16">
        <f>E49+E50+E51</f>
        <v>236.5</v>
      </c>
      <c r="F47" s="16">
        <f>F49+F50+F51</f>
        <v>0</v>
      </c>
      <c r="G47" s="16">
        <f t="shared" si="0"/>
        <v>59.12500000000001</v>
      </c>
      <c r="H47" s="16"/>
      <c r="I47" s="31">
        <v>73</v>
      </c>
    </row>
    <row r="48" spans="1:8" s="1" customFormat="1" ht="12.75">
      <c r="A48" s="6" t="s">
        <v>2</v>
      </c>
      <c r="B48" s="58"/>
      <c r="C48" s="58"/>
      <c r="D48" s="58"/>
      <c r="E48" s="58"/>
      <c r="F48" s="58"/>
      <c r="G48" s="56"/>
      <c r="H48" s="56"/>
    </row>
    <row r="49" spans="1:8" s="25" customFormat="1" ht="15.75" customHeight="1">
      <c r="A49" s="4" t="s">
        <v>13</v>
      </c>
      <c r="B49" s="53">
        <v>341.6</v>
      </c>
      <c r="C49" s="68"/>
      <c r="D49" s="68"/>
      <c r="E49" s="53">
        <v>232.1</v>
      </c>
      <c r="F49" s="53"/>
      <c r="G49" s="59">
        <f t="shared" si="0"/>
        <v>67.94496487119437</v>
      </c>
      <c r="H49" s="56"/>
    </row>
    <row r="50" spans="1:8" s="25" customFormat="1" ht="12.75">
      <c r="A50" s="4" t="s">
        <v>3</v>
      </c>
      <c r="B50" s="53">
        <v>10</v>
      </c>
      <c r="C50" s="53"/>
      <c r="D50" s="53"/>
      <c r="E50" s="53"/>
      <c r="F50" s="53"/>
      <c r="G50" s="59">
        <f t="shared" si="0"/>
        <v>0</v>
      </c>
      <c r="H50" s="56"/>
    </row>
    <row r="51" spans="1:9" s="25" customFormat="1" ht="18" customHeight="1">
      <c r="A51" s="4" t="s">
        <v>15</v>
      </c>
      <c r="B51" s="53">
        <v>48.4</v>
      </c>
      <c r="C51" s="53"/>
      <c r="D51" s="53"/>
      <c r="E51" s="53">
        <v>4.4</v>
      </c>
      <c r="F51" s="53"/>
      <c r="G51" s="59">
        <f t="shared" si="0"/>
        <v>9.090909090909092</v>
      </c>
      <c r="H51" s="56"/>
      <c r="I51" s="25">
        <v>352</v>
      </c>
    </row>
    <row r="52" spans="1:8" s="23" customFormat="1" ht="0.75" customHeight="1" hidden="1">
      <c r="A52" s="82" t="s">
        <v>7</v>
      </c>
      <c r="B52" s="16"/>
      <c r="C52" s="66"/>
      <c r="D52" s="66"/>
      <c r="E52" s="66"/>
      <c r="F52" s="66"/>
      <c r="G52" s="61" t="e">
        <f t="shared" si="0"/>
        <v>#DIV/0!</v>
      </c>
      <c r="H52" s="66" t="e">
        <f>E52/D52*100</f>
        <v>#DIV/0!</v>
      </c>
    </row>
    <row r="53" spans="1:8" s="26" customFormat="1" ht="21.75" customHeight="1" hidden="1">
      <c r="A53" s="83" t="s">
        <v>8</v>
      </c>
      <c r="B53" s="63"/>
      <c r="C53" s="62"/>
      <c r="D53" s="62"/>
      <c r="E53" s="62"/>
      <c r="F53" s="62"/>
      <c r="G53" s="61" t="e">
        <f t="shared" si="0"/>
        <v>#DIV/0!</v>
      </c>
      <c r="H53" s="66" t="e">
        <f>E53/D53*100</f>
        <v>#DIV/0!</v>
      </c>
    </row>
    <row r="54" spans="1:8" s="31" customFormat="1" ht="21" customHeight="1">
      <c r="A54" s="72" t="s">
        <v>56</v>
      </c>
      <c r="B54" s="73">
        <v>146152.5</v>
      </c>
      <c r="C54" s="73">
        <v>146152.5</v>
      </c>
      <c r="D54" s="73">
        <v>106845.5</v>
      </c>
      <c r="E54" s="73">
        <v>44758.8</v>
      </c>
      <c r="F54" s="73">
        <v>44758.8</v>
      </c>
      <c r="G54" s="73">
        <f t="shared" si="0"/>
        <v>30.62472417509109</v>
      </c>
      <c r="H54" s="73">
        <f>E54/D54*100</f>
        <v>41.89114188243773</v>
      </c>
    </row>
    <row r="55" spans="1:8" s="31" customFormat="1" ht="29.25" customHeight="1">
      <c r="A55" s="49" t="s">
        <v>65</v>
      </c>
      <c r="B55" s="56">
        <v>454.6</v>
      </c>
      <c r="C55" s="56">
        <v>454.6</v>
      </c>
      <c r="D55" s="56">
        <v>454.6</v>
      </c>
      <c r="E55" s="56">
        <v>454.6</v>
      </c>
      <c r="F55" s="56">
        <v>454.6</v>
      </c>
      <c r="G55" s="56">
        <f t="shared" si="0"/>
        <v>100</v>
      </c>
      <c r="H55" s="56">
        <f>E55/D55*100</f>
        <v>100</v>
      </c>
    </row>
    <row r="56" spans="1:8" s="32" customFormat="1" ht="24" customHeight="1">
      <c r="A56" s="14" t="s">
        <v>42</v>
      </c>
      <c r="B56" s="16">
        <f>B10+B15+B26+B35+B40+B47+B54+B55</f>
        <v>524823.9</v>
      </c>
      <c r="C56" s="16">
        <f>C10+C15+C26+C35+C40+C47+C54+C55</f>
        <v>439604.1</v>
      </c>
      <c r="D56" s="16">
        <f>D10+D15+D26+D35+D40+D47+D54+D55</f>
        <v>297160.3</v>
      </c>
      <c r="E56" s="16">
        <f>E10+E15+E26+E35+E40+E47+E54+E55</f>
        <v>178990.70000000004</v>
      </c>
      <c r="F56" s="16">
        <f>F10+F15+F26+F35+F40+F47+F54+F55</f>
        <v>136726.2</v>
      </c>
      <c r="G56" s="16">
        <f t="shared" si="0"/>
        <v>34.104906426708084</v>
      </c>
      <c r="H56" s="16">
        <f>E56/D56*100</f>
        <v>60.23371897255456</v>
      </c>
    </row>
    <row r="57" spans="1:8" ht="12.75">
      <c r="A57" s="7" t="s">
        <v>2</v>
      </c>
      <c r="B57" s="58"/>
      <c r="C57" s="50"/>
      <c r="D57" s="50"/>
      <c r="E57" s="50"/>
      <c r="F57" s="50"/>
      <c r="G57" s="56"/>
      <c r="H57" s="56"/>
    </row>
    <row r="58" spans="1:9" s="27" customFormat="1" ht="15" customHeight="1">
      <c r="A58" s="4" t="s">
        <v>13</v>
      </c>
      <c r="B58" s="53">
        <f>B17+B28+B49</f>
        <v>11269.9</v>
      </c>
      <c r="C58" s="53">
        <f>C17+C28+C49</f>
        <v>0</v>
      </c>
      <c r="D58" s="53"/>
      <c r="E58" s="53">
        <f>E17+E28+E49</f>
        <v>7724.800000000001</v>
      </c>
      <c r="F58" s="53">
        <f>F17+F28+F49</f>
        <v>0</v>
      </c>
      <c r="G58" s="59">
        <f t="shared" si="0"/>
        <v>68.54364280073472</v>
      </c>
      <c r="H58" s="56"/>
      <c r="I58" s="42" t="e">
        <f>#REF!/1000</f>
        <v>#REF!</v>
      </c>
    </row>
    <row r="59" spans="1:9" s="27" customFormat="1" ht="13.5" customHeight="1" hidden="1">
      <c r="A59" s="4" t="s">
        <v>68</v>
      </c>
      <c r="B59" s="53">
        <f>B18+B29</f>
        <v>15.1</v>
      </c>
      <c r="C59" s="53"/>
      <c r="D59" s="53"/>
      <c r="E59" s="53">
        <f>E18+E29</f>
        <v>15.1</v>
      </c>
      <c r="F59" s="53"/>
      <c r="G59" s="59">
        <f t="shared" si="0"/>
        <v>100</v>
      </c>
      <c r="H59" s="56"/>
      <c r="I59" s="42" t="e">
        <f>#REF!/1000</f>
        <v>#REF!</v>
      </c>
    </row>
    <row r="60" spans="1:9" s="27" customFormat="1" ht="16.5" customHeight="1">
      <c r="A60" s="4" t="s">
        <v>4</v>
      </c>
      <c r="B60" s="53">
        <f>B19</f>
        <v>62754.3</v>
      </c>
      <c r="C60" s="53">
        <f>C19</f>
        <v>0</v>
      </c>
      <c r="D60" s="53"/>
      <c r="E60" s="53">
        <f>E19</f>
        <v>26879.2</v>
      </c>
      <c r="F60" s="53">
        <f>F19</f>
        <v>0</v>
      </c>
      <c r="G60" s="59">
        <f t="shared" si="0"/>
        <v>42.832443354479295</v>
      </c>
      <c r="H60" s="56"/>
      <c r="I60" s="42" t="e">
        <f>#REF!/1000</f>
        <v>#REF!</v>
      </c>
    </row>
    <row r="61" spans="1:9" s="27" customFormat="1" ht="16.5" customHeight="1">
      <c r="A61" s="4" t="s">
        <v>3</v>
      </c>
      <c r="B61" s="53">
        <f>B20+B31+B50</f>
        <v>228.6</v>
      </c>
      <c r="C61" s="53">
        <f>C20+C31+C50</f>
        <v>0</v>
      </c>
      <c r="D61" s="53"/>
      <c r="E61" s="53">
        <f>E20+E31+E50</f>
        <v>37</v>
      </c>
      <c r="F61" s="53">
        <f>F20</f>
        <v>0</v>
      </c>
      <c r="G61" s="59">
        <f t="shared" si="0"/>
        <v>16.185476815398076</v>
      </c>
      <c r="H61" s="56"/>
      <c r="I61" s="42" t="e">
        <f>#REF!/1000</f>
        <v>#REF!</v>
      </c>
    </row>
    <row r="62" spans="1:9" s="27" customFormat="1" ht="16.5" customHeight="1">
      <c r="A62" s="4" t="s">
        <v>40</v>
      </c>
      <c r="B62" s="53">
        <f>B21+B32+B51+B12+B44</f>
        <v>6958.4</v>
      </c>
      <c r="C62" s="53">
        <f>C21+C32+C51+C12+C44</f>
        <v>0</v>
      </c>
      <c r="D62" s="53"/>
      <c r="E62" s="53">
        <f>E21+E32+E51+E12+E44</f>
        <v>5223.999999999999</v>
      </c>
      <c r="F62" s="53">
        <f>F21+F32+F51+F12+F44</f>
        <v>0</v>
      </c>
      <c r="G62" s="59">
        <f t="shared" si="0"/>
        <v>75.07472982294779</v>
      </c>
      <c r="H62" s="56"/>
      <c r="I62" s="42" t="e">
        <f>#REF!/1000</f>
        <v>#REF!</v>
      </c>
    </row>
    <row r="63" spans="1:9" s="27" customFormat="1" ht="16.5" customHeight="1">
      <c r="A63" s="4" t="s">
        <v>64</v>
      </c>
      <c r="B63" s="53">
        <f>B37</f>
        <v>22145.9</v>
      </c>
      <c r="C63" s="53">
        <f>C37</f>
        <v>21081.7</v>
      </c>
      <c r="D63" s="53">
        <f>D37</f>
        <v>11819.7</v>
      </c>
      <c r="E63" s="53">
        <f>E37</f>
        <v>10078</v>
      </c>
      <c r="F63" s="53">
        <f>F37</f>
        <v>9574.1</v>
      </c>
      <c r="G63" s="59">
        <f t="shared" si="0"/>
        <v>45.50729480400435</v>
      </c>
      <c r="H63" s="53">
        <f>E63/D63*100</f>
        <v>85.26443141534895</v>
      </c>
      <c r="I63" s="42"/>
    </row>
    <row r="64" spans="1:8" s="27" customFormat="1" ht="24.75" customHeight="1">
      <c r="A64" s="4" t="s">
        <v>22</v>
      </c>
      <c r="B64" s="53">
        <f>B22+B33+B45+B13</f>
        <v>8602.2</v>
      </c>
      <c r="C64" s="53">
        <f>C22+C33+C45+C13</f>
        <v>6406.8</v>
      </c>
      <c r="D64" s="55">
        <f>D22+D33+D45+D13</f>
        <v>3696.2</v>
      </c>
      <c r="E64" s="53">
        <f>E22+E33+E45+E13</f>
        <v>4841.700000000001</v>
      </c>
      <c r="F64" s="53">
        <f>F22+F33+F45+F13</f>
        <v>3178.2</v>
      </c>
      <c r="G64" s="59">
        <f t="shared" si="0"/>
        <v>56.28443886447654</v>
      </c>
      <c r="H64" s="53">
        <f>E64/D64*100</f>
        <v>130.99128835019752</v>
      </c>
    </row>
    <row r="65" spans="1:8" s="27" customFormat="1" ht="17.25" customHeight="1">
      <c r="A65" s="4" t="s">
        <v>69</v>
      </c>
      <c r="B65" s="53">
        <f>B23+B38+B14</f>
        <v>210847.99999999997</v>
      </c>
      <c r="C65" s="53">
        <f>C23+C38+C14</f>
        <v>210114.1</v>
      </c>
      <c r="D65" s="53">
        <f>D23+D38+D14</f>
        <v>125422</v>
      </c>
      <c r="E65" s="53">
        <f>E23+E38+E14</f>
        <v>32889.700000000004</v>
      </c>
      <c r="F65" s="53">
        <f>F23+F38+F14</f>
        <v>32672.700000000004</v>
      </c>
      <c r="G65" s="59">
        <f t="shared" si="0"/>
        <v>15.598772575504633</v>
      </c>
      <c r="H65" s="53">
        <f>E65/D65*100</f>
        <v>26.223230374256513</v>
      </c>
    </row>
    <row r="66" spans="1:9" ht="16.5" customHeight="1">
      <c r="A66" s="69" t="s">
        <v>63</v>
      </c>
      <c r="B66" s="3">
        <f>B39</f>
        <v>1421</v>
      </c>
      <c r="C66" s="3">
        <f>C39</f>
        <v>1421</v>
      </c>
      <c r="D66" s="3">
        <f>D39</f>
        <v>1421</v>
      </c>
      <c r="E66" s="3">
        <f>E39</f>
        <v>820.3</v>
      </c>
      <c r="F66" s="3">
        <f>F39</f>
        <v>820.3</v>
      </c>
      <c r="G66" s="59">
        <f t="shared" si="0"/>
        <v>57.72695285010556</v>
      </c>
      <c r="H66" s="53">
        <f>E66/D66*100</f>
        <v>57.72695285010556</v>
      </c>
      <c r="I66" s="22"/>
    </row>
    <row r="67" spans="1:8" s="1" customFormat="1" ht="12.75">
      <c r="A67" s="6" t="s">
        <v>67</v>
      </c>
      <c r="B67" s="3">
        <f>B34</f>
        <v>53973.4</v>
      </c>
      <c r="C67" s="3">
        <f>C34</f>
        <v>53973.4</v>
      </c>
      <c r="D67" s="3">
        <f>D34</f>
        <v>47501.3</v>
      </c>
      <c r="E67" s="3">
        <f>E34</f>
        <v>45267.5</v>
      </c>
      <c r="F67" s="3">
        <f>F34</f>
        <v>45267.5</v>
      </c>
      <c r="G67" s="59">
        <f t="shared" si="0"/>
        <v>83.87001745304168</v>
      </c>
      <c r="H67" s="53">
        <f>E67/D67*100</f>
        <v>95.29739186085433</v>
      </c>
    </row>
  </sheetData>
  <sheetProtection/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2024-01-17T07:28:06Z</dcterms:modified>
  <cp:category/>
  <cp:version/>
  <cp:contentType/>
  <cp:contentStatus/>
</cp:coreProperties>
</file>