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2168" tabRatio="827" activeTab="1"/>
  </bookViews>
  <sheets>
    <sheet name="ЗФ на 01.07.23" sheetId="1" r:id="rId1"/>
    <sheet name="СпецФ на 01.07.23" sheetId="2" r:id="rId2"/>
  </sheets>
  <definedNames>
    <definedName name="_xlnm.Print_Area" localSheetId="0">'ЗФ на 01.07.23'!$A$1:$G$71</definedName>
    <definedName name="_xlnm.Print_Area" localSheetId="1">'СпецФ на 01.07.23'!$A$1:$H$67</definedName>
  </definedNames>
  <calcPr fullCalcOnLoad="1"/>
</workbook>
</file>

<file path=xl/sharedStrings.xml><?xml version="1.0" encoding="utf-8"?>
<sst xmlns="http://schemas.openxmlformats.org/spreadsheetml/2006/main" count="155" uniqueCount="78">
  <si>
    <t>Галузь</t>
  </si>
  <si>
    <t>тис. грн.</t>
  </si>
  <si>
    <t>з них:</t>
  </si>
  <si>
    <t>- оплата комунальних послуг та енергоносіїв</t>
  </si>
  <si>
    <t>- харчування</t>
  </si>
  <si>
    <t>Засоби масової інформації</t>
  </si>
  <si>
    <t>Обслуговування боргу</t>
  </si>
  <si>
    <t>Інші видатки</t>
  </si>
  <si>
    <t>Субвенції, які передаються до державного та міського бюджетів</t>
  </si>
  <si>
    <t>Всього загальний фонд</t>
  </si>
  <si>
    <r>
      <t>Інші послуги, пов</t>
    </r>
    <r>
      <rPr>
        <b/>
        <sz val="10"/>
        <rFont val="Arial Cyr"/>
        <family val="2"/>
      </rPr>
      <t>’</t>
    </r>
    <r>
      <rPr>
        <b/>
        <sz val="10"/>
        <rFont val="Times New Roman"/>
        <family val="1"/>
      </rPr>
      <t>язані з економічною діяльністю</t>
    </r>
  </si>
  <si>
    <t>на рік, %</t>
  </si>
  <si>
    <t>Кошти, що вилучаються до Державного бюджету</t>
  </si>
  <si>
    <t>- заробітна плата з нарахуваннями</t>
  </si>
  <si>
    <t>- медикаменти</t>
  </si>
  <si>
    <t>- інші видатки</t>
  </si>
  <si>
    <t xml:space="preserve"> тис. грн.</t>
  </si>
  <si>
    <t>%</t>
  </si>
  <si>
    <t>на січень-листопад</t>
  </si>
  <si>
    <t>інші</t>
  </si>
  <si>
    <t>- інші виплати населенню</t>
  </si>
  <si>
    <t>-виплата пенсій і допомоги, інші виплати населенню</t>
  </si>
  <si>
    <t>- придбання обладнання довгострокового користування</t>
  </si>
  <si>
    <t>- благоустрій міст, сіл, селищ</t>
  </si>
  <si>
    <t>Разом</t>
  </si>
  <si>
    <t>Програми по галузі "Державне управління"</t>
  </si>
  <si>
    <t>Програми по галузі "Освіта"</t>
  </si>
  <si>
    <t>Програми по галузі "Соціальний захист та соціальне забезпечення"</t>
  </si>
  <si>
    <t>Програми по галузі "Житлово-комунальне господарство"</t>
  </si>
  <si>
    <t>Програми по галузі "Культура і мистецтво"</t>
  </si>
  <si>
    <t>Програми по галузі "Фізична культура і спорт"</t>
  </si>
  <si>
    <t>- громадські проекти</t>
  </si>
  <si>
    <t xml:space="preserve"> з них: КЕКВ 2210</t>
  </si>
  <si>
    <t>2730 по здраву</t>
  </si>
  <si>
    <t>КЕКВ 2240</t>
  </si>
  <si>
    <t>громадський бюджет</t>
  </si>
  <si>
    <t>в т.ч</t>
  </si>
  <si>
    <t>Результат виконання до річного  плану</t>
  </si>
  <si>
    <t xml:space="preserve">придбання обладнання довгострокового користування </t>
  </si>
  <si>
    <t xml:space="preserve">проведення капітальних ремонтів </t>
  </si>
  <si>
    <t>інші видатки</t>
  </si>
  <si>
    <t xml:space="preserve">капітальний ремонт обєктів житлово-комунального господарства </t>
  </si>
  <si>
    <t>Всього спеціальний  фонд</t>
  </si>
  <si>
    <t xml:space="preserve">- придбання обладнання довгострокового користування </t>
  </si>
  <si>
    <t>медикаменти</t>
  </si>
  <si>
    <t>Результат виконання до  плану</t>
  </si>
  <si>
    <t>-  житлово експлуатаційне  господарство</t>
  </si>
  <si>
    <t>інші видатки (крім захищених)</t>
  </si>
  <si>
    <t>благоустрій цільовий фонд</t>
  </si>
  <si>
    <t>- інші видатки (без  видатків жкг)</t>
  </si>
  <si>
    <t>- оплата комун. та енергоносіїв</t>
  </si>
  <si>
    <t>у тому числі:</t>
  </si>
  <si>
    <t>зарплата приватні заклади</t>
  </si>
  <si>
    <t xml:space="preserve">- інші видатки </t>
  </si>
  <si>
    <t>- заробітна плата з нарахуваннями субвенція</t>
  </si>
  <si>
    <t xml:space="preserve">- заробітна плата з нарахуваннями місцевий </t>
  </si>
  <si>
    <t xml:space="preserve"> з них:</t>
  </si>
  <si>
    <t xml:space="preserve">РЕКОНСТРУКЦІЯ /БУДІВНИЦТВО </t>
  </si>
  <si>
    <t>тис.грн</t>
  </si>
  <si>
    <t>Виконано станом на 01.07.2022</t>
  </si>
  <si>
    <t>на січень-червень</t>
  </si>
  <si>
    <t>План  на 2023 рік  (кошторисні призначення)</t>
  </si>
  <si>
    <t xml:space="preserve">видатки за рахунок надходжень з бюджету розвитку м.Києва </t>
  </si>
  <si>
    <t xml:space="preserve"> видатки за рахунок надходжень з бюджету розвитку м.Києва </t>
  </si>
  <si>
    <t xml:space="preserve">часткова компенсація за генератори </t>
  </si>
  <si>
    <t xml:space="preserve">часткове відшкодування за придбані генератори </t>
  </si>
  <si>
    <t>капремонт ліфтів</t>
  </si>
  <si>
    <t>Поповнення статутного капіталу КП "Шкільне харчування"</t>
  </si>
  <si>
    <t>додаток 2 до листа від    .06.2023 №_________</t>
  </si>
  <si>
    <t>видатки за рахунок надходжень з бюджету розвитку до плану на січень-травень</t>
  </si>
  <si>
    <t xml:space="preserve"> план на січень-червень</t>
  </si>
  <si>
    <t>Виконано станом на 01.07.2023</t>
  </si>
  <si>
    <t xml:space="preserve">грошова компенсація на придбання житла </t>
  </si>
  <si>
    <t xml:space="preserve">придбання житла </t>
  </si>
  <si>
    <t xml:space="preserve">Затверджено розписом на 2023 рік (з урахуванням змін) </t>
  </si>
  <si>
    <t xml:space="preserve">Аналіз використання коштів загального фонду бюджету міста Києва </t>
  </si>
  <si>
    <t xml:space="preserve">Аналіз використання коштів  спеціального фонду бюджету міста Києва </t>
  </si>
  <si>
    <t xml:space="preserve"> Подільською районною в місті Києві державною адміністрацією в розрізі галузей за січень-червень 2023 року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</si>
</sst>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0.000"/>
    <numFmt numFmtId="214" formatCode="#,##0.0"/>
    <numFmt numFmtId="215" formatCode="0.000000"/>
    <numFmt numFmtId="216" formatCode="0.00000"/>
    <numFmt numFmtId="217" formatCode="0.0000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0.0000000"/>
    <numFmt numFmtId="223" formatCode="0.00000000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21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212" fontId="3" fillId="0" borderId="10" xfId="0" applyNumberFormat="1" applyFont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212" fontId="3" fillId="32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212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214" fontId="2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212" fontId="51" fillId="0" borderId="10" xfId="0" applyNumberFormat="1" applyFont="1" applyBorder="1" applyAlignment="1">
      <alignment horizontal="center" vertical="center" wrapText="1"/>
    </xf>
    <xf numFmtId="212" fontId="52" fillId="32" borderId="10" xfId="0" applyNumberFormat="1" applyFont="1" applyFill="1" applyBorder="1" applyAlignment="1">
      <alignment horizontal="center" vertical="center" wrapText="1"/>
    </xf>
    <xf numFmtId="212" fontId="51" fillId="0" borderId="0" xfId="0" applyNumberFormat="1" applyFont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3" fillId="3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3" borderId="0" xfId="0" applyFont="1" applyFill="1" applyAlignment="1">
      <alignment horizontal="center" vertical="center" wrapText="1"/>
    </xf>
    <xf numFmtId="0" fontId="9" fillId="0" borderId="0" xfId="42" applyFont="1" applyAlignment="1" applyProtection="1">
      <alignment horizontal="center" vertical="center" wrapText="1"/>
      <protection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212" fontId="1" fillId="3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212" fontId="51" fillId="3" borderId="0" xfId="0" applyNumberFormat="1" applyFont="1" applyFill="1" applyAlignment="1">
      <alignment horizontal="center" vertical="center" wrapText="1"/>
    </xf>
    <xf numFmtId="4" fontId="11" fillId="0" borderId="11" xfId="0" applyNumberFormat="1" applyFont="1" applyBorder="1" applyAlignment="1">
      <alignment horizontal="right" vertical="top"/>
    </xf>
    <xf numFmtId="4" fontId="51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0" fontId="1" fillId="34" borderId="0" xfId="0" applyFont="1" applyFill="1" applyAlignment="1">
      <alignment horizontal="center" vertical="center" wrapText="1"/>
    </xf>
    <xf numFmtId="2" fontId="51" fillId="0" borderId="0" xfId="0" applyNumberFormat="1" applyFont="1" applyAlignment="1">
      <alignment horizontal="center" vertical="center" wrapText="1"/>
    </xf>
    <xf numFmtId="213" fontId="3" fillId="0" borderId="0" xfId="0" applyNumberFormat="1" applyFont="1" applyAlignment="1">
      <alignment horizontal="center" vertical="center" wrapText="1"/>
    </xf>
    <xf numFmtId="213" fontId="3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214" fontId="51" fillId="0" borderId="10" xfId="0" applyNumberFormat="1" applyFont="1" applyBorder="1" applyAlignment="1">
      <alignment horizontal="center" vertical="center" wrapText="1"/>
    </xf>
    <xf numFmtId="214" fontId="2" fillId="32" borderId="10" xfId="0" applyNumberFormat="1" applyFont="1" applyFill="1" applyBorder="1" applyAlignment="1">
      <alignment horizontal="center" vertical="center" wrapText="1"/>
    </xf>
    <xf numFmtId="214" fontId="1" fillId="32" borderId="10" xfId="0" applyNumberFormat="1" applyFont="1" applyFill="1" applyBorder="1" applyAlignment="1">
      <alignment horizontal="center" vertical="center" wrapText="1"/>
    </xf>
    <xf numFmtId="214" fontId="3" fillId="0" borderId="10" xfId="0" applyNumberFormat="1" applyFont="1" applyBorder="1" applyAlignment="1">
      <alignment horizontal="center" vertical="center" wrapText="1"/>
    </xf>
    <xf numFmtId="214" fontId="3" fillId="32" borderId="10" xfId="0" applyNumberFormat="1" applyFont="1" applyFill="1" applyBorder="1" applyAlignment="1">
      <alignment horizontal="center" vertical="center" wrapText="1"/>
    </xf>
    <xf numFmtId="214" fontId="3" fillId="0" borderId="10" xfId="0" applyNumberFormat="1" applyFont="1" applyFill="1" applyBorder="1" applyAlignment="1">
      <alignment horizontal="center" vertical="center" wrapText="1"/>
    </xf>
    <xf numFmtId="214" fontId="2" fillId="0" borderId="10" xfId="0" applyNumberFormat="1" applyFont="1" applyFill="1" applyBorder="1" applyAlignment="1">
      <alignment horizontal="center" vertical="center" wrapText="1"/>
    </xf>
    <xf numFmtId="214" fontId="52" fillId="0" borderId="10" xfId="0" applyNumberFormat="1" applyFont="1" applyBorder="1" applyAlignment="1">
      <alignment horizontal="center" vertical="center" wrapText="1"/>
    </xf>
    <xf numFmtId="214" fontId="1" fillId="0" borderId="10" xfId="0" applyNumberFormat="1" applyFont="1" applyBorder="1" applyAlignment="1">
      <alignment horizontal="center" vertical="center" wrapText="1"/>
    </xf>
    <xf numFmtId="214" fontId="1" fillId="0" borderId="10" xfId="0" applyNumberFormat="1" applyFont="1" applyFill="1" applyBorder="1" applyAlignment="1">
      <alignment horizontal="center" vertical="center" wrapText="1"/>
    </xf>
    <xf numFmtId="214" fontId="53" fillId="0" borderId="10" xfId="0" applyNumberFormat="1" applyFont="1" applyFill="1" applyBorder="1" applyAlignment="1">
      <alignment horizontal="center" vertical="center" wrapText="1"/>
    </xf>
    <xf numFmtId="214" fontId="51" fillId="0" borderId="10" xfId="0" applyNumberFormat="1" applyFont="1" applyFill="1" applyBorder="1" applyAlignment="1">
      <alignment horizontal="center" vertical="center" wrapText="1"/>
    </xf>
    <xf numFmtId="214" fontId="53" fillId="3" borderId="10" xfId="0" applyNumberFormat="1" applyFont="1" applyFill="1" applyBorder="1" applyAlignment="1">
      <alignment horizontal="center" vertical="center" wrapText="1"/>
    </xf>
    <xf numFmtId="214" fontId="2" fillId="3" borderId="10" xfId="0" applyNumberFormat="1" applyFont="1" applyFill="1" applyBorder="1" applyAlignment="1">
      <alignment horizontal="center" vertical="center" wrapText="1"/>
    </xf>
    <xf numFmtId="214" fontId="53" fillId="32" borderId="10" xfId="0" applyNumberFormat="1" applyFont="1" applyFill="1" applyBorder="1" applyAlignment="1">
      <alignment horizontal="center" vertical="center" wrapText="1"/>
    </xf>
    <xf numFmtId="214" fontId="51" fillId="32" borderId="10" xfId="0" applyNumberFormat="1" applyFont="1" applyFill="1" applyBorder="1" applyAlignment="1">
      <alignment horizontal="center" vertical="center" wrapText="1"/>
    </xf>
    <xf numFmtId="214" fontId="53" fillId="33" borderId="10" xfId="0" applyNumberFormat="1" applyFont="1" applyFill="1" applyBorder="1" applyAlignment="1">
      <alignment horizontal="center" vertical="center" wrapText="1"/>
    </xf>
    <xf numFmtId="214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214" fontId="13" fillId="33" borderId="10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 wrapText="1"/>
    </xf>
    <xf numFmtId="214" fontId="2" fillId="6" borderId="10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40.140625" style="1" customWidth="1"/>
    <col min="2" max="2" width="17.28125" style="19" customWidth="1"/>
    <col min="3" max="3" width="13.421875" style="19" customWidth="1"/>
    <col min="4" max="4" width="15.421875" style="19" customWidth="1"/>
    <col min="5" max="5" width="10.57421875" style="19" customWidth="1"/>
    <col min="6" max="6" width="12.8515625" style="19" customWidth="1"/>
    <col min="7" max="7" width="11.57421875" style="19" customWidth="1"/>
    <col min="8" max="8" width="12.00390625" style="19" hidden="1" customWidth="1"/>
    <col min="9" max="9" width="9.28125" style="19" bestFit="1" customWidth="1"/>
    <col min="10" max="16384" width="9.140625" style="19" customWidth="1"/>
  </cols>
  <sheetData>
    <row r="1" spans="2:7" s="1" customFormat="1" ht="15" customHeight="1">
      <c r="B1" s="19"/>
      <c r="C1" s="19"/>
      <c r="D1" s="19"/>
      <c r="E1" s="19"/>
      <c r="F1" s="19"/>
      <c r="G1" s="19"/>
    </row>
    <row r="2" spans="1:7" s="1" customFormat="1" ht="15">
      <c r="A2" s="86" t="s">
        <v>75</v>
      </c>
      <c r="B2" s="86"/>
      <c r="C2" s="86"/>
      <c r="D2" s="86"/>
      <c r="E2" s="86"/>
      <c r="F2" s="86"/>
      <c r="G2" s="86"/>
    </row>
    <row r="3" spans="1:7" s="1" customFormat="1" ht="15">
      <c r="A3" s="86" t="s">
        <v>77</v>
      </c>
      <c r="B3" s="86"/>
      <c r="C3" s="86"/>
      <c r="D3" s="86"/>
      <c r="E3" s="86"/>
      <c r="F3" s="86"/>
      <c r="G3" s="86"/>
    </row>
    <row r="4" spans="2:7" s="1" customFormat="1" ht="13.5" customHeight="1">
      <c r="B4" s="19"/>
      <c r="C4" s="19"/>
      <c r="D4" s="19"/>
      <c r="E4" s="19"/>
      <c r="F4" s="19"/>
      <c r="G4" s="14" t="s">
        <v>1</v>
      </c>
    </row>
    <row r="5" spans="1:7" s="13" customFormat="1" ht="27.75" customHeight="1">
      <c r="A5" s="80" t="s">
        <v>0</v>
      </c>
      <c r="B5" s="87" t="s">
        <v>74</v>
      </c>
      <c r="C5" s="79" t="s">
        <v>70</v>
      </c>
      <c r="D5" s="80" t="s">
        <v>71</v>
      </c>
      <c r="E5" s="83" t="s">
        <v>45</v>
      </c>
      <c r="F5" s="84"/>
      <c r="G5" s="85"/>
    </row>
    <row r="6" spans="1:7" s="13" customFormat="1" ht="19.5" customHeight="1">
      <c r="A6" s="81"/>
      <c r="B6" s="88"/>
      <c r="C6" s="79"/>
      <c r="D6" s="81"/>
      <c r="E6" s="80" t="s">
        <v>11</v>
      </c>
      <c r="F6" s="79" t="s">
        <v>60</v>
      </c>
      <c r="G6" s="79"/>
    </row>
    <row r="7" spans="1:7" s="13" customFormat="1" ht="18.75" customHeight="1">
      <c r="A7" s="82"/>
      <c r="B7" s="89"/>
      <c r="C7" s="79"/>
      <c r="D7" s="82"/>
      <c r="E7" s="82"/>
      <c r="F7" s="18" t="s">
        <v>17</v>
      </c>
      <c r="G7" s="18" t="s">
        <v>16</v>
      </c>
    </row>
    <row r="8" spans="1:8" s="27" customFormat="1" ht="36.75" customHeight="1">
      <c r="A8" s="16" t="s">
        <v>25</v>
      </c>
      <c r="B8" s="17">
        <f>B10+B11+B12</f>
        <v>105384.20000000001</v>
      </c>
      <c r="C8" s="17">
        <f>C10+C11+C12</f>
        <v>53855.899999999994</v>
      </c>
      <c r="D8" s="17">
        <f>D10+D11+D12</f>
        <v>48900.1</v>
      </c>
      <c r="E8" s="17">
        <f>D8/B8*100</f>
        <v>46.40173764188559</v>
      </c>
      <c r="F8" s="17">
        <f>D8/C8*100</f>
        <v>90.79803698387735</v>
      </c>
      <c r="G8" s="17">
        <f>D8-C8</f>
        <v>-4955.799999999996</v>
      </c>
      <c r="H8" s="32">
        <v>692</v>
      </c>
    </row>
    <row r="9" spans="1:7" ht="15.75" customHeight="1">
      <c r="A9" s="2" t="s">
        <v>2</v>
      </c>
      <c r="B9" s="54"/>
      <c r="C9" s="54"/>
      <c r="D9" s="54"/>
      <c r="E9" s="55"/>
      <c r="F9" s="55"/>
      <c r="G9" s="56"/>
    </row>
    <row r="10" spans="1:8" s="28" customFormat="1" ht="12.75">
      <c r="A10" s="4" t="s">
        <v>13</v>
      </c>
      <c r="B10" s="57">
        <v>96609.3</v>
      </c>
      <c r="C10" s="57">
        <v>48304.6</v>
      </c>
      <c r="D10" s="57">
        <v>46175.5</v>
      </c>
      <c r="E10" s="58">
        <f>D10/B10*100</f>
        <v>47.796123147564465</v>
      </c>
      <c r="F10" s="58">
        <f>D10/C10*100</f>
        <v>95.5923452424821</v>
      </c>
      <c r="G10" s="58">
        <f>D10-C10</f>
        <v>-2129.0999999999985</v>
      </c>
      <c r="H10" s="26"/>
    </row>
    <row r="11" spans="1:8" s="28" customFormat="1" ht="12.75">
      <c r="A11" s="4" t="s">
        <v>3</v>
      </c>
      <c r="B11" s="57">
        <v>3256.3</v>
      </c>
      <c r="C11" s="57">
        <v>1974.6</v>
      </c>
      <c r="D11" s="57">
        <v>1136.5</v>
      </c>
      <c r="E11" s="58">
        <f>D11/B11*100</f>
        <v>34.90157540767128</v>
      </c>
      <c r="F11" s="58">
        <f>D11/C11*100</f>
        <v>57.55596070090145</v>
      </c>
      <c r="G11" s="58">
        <f>D11-C11</f>
        <v>-838.0999999999999</v>
      </c>
      <c r="H11" s="26"/>
    </row>
    <row r="12" spans="1:8" s="28" customFormat="1" ht="12.75">
      <c r="A12" s="4" t="s">
        <v>15</v>
      </c>
      <c r="B12" s="57">
        <v>5518.6</v>
      </c>
      <c r="C12" s="57">
        <v>3576.7</v>
      </c>
      <c r="D12" s="57">
        <v>1588.1</v>
      </c>
      <c r="E12" s="58">
        <f>D12/B12*100</f>
        <v>28.777226108070884</v>
      </c>
      <c r="F12" s="58">
        <f>D12/C12*100</f>
        <v>44.40126373472754</v>
      </c>
      <c r="G12" s="58">
        <f>D12-C12</f>
        <v>-1988.6</v>
      </c>
      <c r="H12" s="26">
        <v>628</v>
      </c>
    </row>
    <row r="13" spans="1:8" s="27" customFormat="1" ht="20.25" customHeight="1">
      <c r="A13" s="16" t="s">
        <v>26</v>
      </c>
      <c r="B13" s="17">
        <v>1519582.4</v>
      </c>
      <c r="C13" s="17">
        <v>890392.7</v>
      </c>
      <c r="D13" s="17">
        <v>693793.4</v>
      </c>
      <c r="E13" s="17">
        <f>D13/B13*100</f>
        <v>45.65684624933798</v>
      </c>
      <c r="F13" s="17">
        <f>D13/C13*100</f>
        <v>77.91993353045235</v>
      </c>
      <c r="G13" s="17">
        <f>D13-C13</f>
        <v>-196599.29999999993</v>
      </c>
      <c r="H13" s="32">
        <v>323</v>
      </c>
    </row>
    <row r="14" spans="1:7" ht="12.75">
      <c r="A14" s="2" t="s">
        <v>2</v>
      </c>
      <c r="B14" s="54"/>
      <c r="C14" s="54"/>
      <c r="D14" s="54"/>
      <c r="E14" s="55"/>
      <c r="F14" s="55"/>
      <c r="G14" s="56"/>
    </row>
    <row r="15" spans="1:7" s="28" customFormat="1" ht="12.75">
      <c r="A15" s="4" t="s">
        <v>13</v>
      </c>
      <c r="B15" s="57">
        <f>B17+B18</f>
        <v>1195606.2</v>
      </c>
      <c r="C15" s="57">
        <f>C17+C18</f>
        <v>711768.6</v>
      </c>
      <c r="D15" s="57">
        <f>D17+D18</f>
        <v>602389.4</v>
      </c>
      <c r="E15" s="58">
        <f aca="true" t="shared" si="0" ref="E15:E24">D15/B15*100</f>
        <v>50.383596204168235</v>
      </c>
      <c r="F15" s="58">
        <f aca="true" t="shared" si="1" ref="F15:F24">D15/C15*100</f>
        <v>84.6327584554868</v>
      </c>
      <c r="G15" s="58">
        <f aca="true" t="shared" si="2" ref="G15:G26">D15-C15</f>
        <v>-109379.19999999995</v>
      </c>
    </row>
    <row r="16" spans="1:7" s="28" customFormat="1" ht="12.75">
      <c r="A16" s="2" t="s">
        <v>51</v>
      </c>
      <c r="B16" s="57"/>
      <c r="C16" s="57"/>
      <c r="D16" s="57"/>
      <c r="E16" s="58"/>
      <c r="F16" s="58"/>
      <c r="G16" s="58"/>
    </row>
    <row r="17" spans="1:7" s="28" customFormat="1" ht="12.75">
      <c r="A17" s="2" t="s">
        <v>54</v>
      </c>
      <c r="B17" s="57">
        <v>363029</v>
      </c>
      <c r="C17" s="57">
        <v>221379.9</v>
      </c>
      <c r="D17" s="57">
        <v>217152.2</v>
      </c>
      <c r="E17" s="58">
        <v>1</v>
      </c>
      <c r="F17" s="58">
        <f t="shared" si="1"/>
        <v>98.09029636385237</v>
      </c>
      <c r="G17" s="58">
        <f t="shared" si="2"/>
        <v>-4227.6999999999825</v>
      </c>
    </row>
    <row r="18" spans="1:7" s="28" customFormat="1" ht="12.75">
      <c r="A18" s="2" t="s">
        <v>55</v>
      </c>
      <c r="B18" s="57">
        <v>832577.2</v>
      </c>
      <c r="C18" s="57">
        <v>490388.7</v>
      </c>
      <c r="D18" s="57">
        <v>385237.2</v>
      </c>
      <c r="E18" s="58">
        <f t="shared" si="0"/>
        <v>46.27044795365523</v>
      </c>
      <c r="F18" s="58">
        <f t="shared" si="1"/>
        <v>78.5575197797176</v>
      </c>
      <c r="G18" s="58">
        <f t="shared" si="2"/>
        <v>-105151.5</v>
      </c>
    </row>
    <row r="19" spans="1:7" s="28" customFormat="1" ht="12.75">
      <c r="A19" s="4" t="s">
        <v>52</v>
      </c>
      <c r="B19" s="57">
        <v>15492</v>
      </c>
      <c r="C19" s="57">
        <v>15492</v>
      </c>
      <c r="D19" s="57">
        <v>12821.6</v>
      </c>
      <c r="E19" s="58">
        <f t="shared" si="0"/>
        <v>82.76271624064033</v>
      </c>
      <c r="F19" s="58">
        <f t="shared" si="1"/>
        <v>82.76271624064033</v>
      </c>
      <c r="G19" s="58">
        <f t="shared" si="2"/>
        <v>-2670.3999999999996</v>
      </c>
    </row>
    <row r="20" spans="1:8" s="28" customFormat="1" ht="15.75" customHeight="1">
      <c r="A20" s="4" t="s">
        <v>14</v>
      </c>
      <c r="B20" s="57">
        <v>1879.5</v>
      </c>
      <c r="C20" s="57">
        <v>1856.1</v>
      </c>
      <c r="D20" s="57"/>
      <c r="E20" s="58">
        <f t="shared" si="0"/>
        <v>0</v>
      </c>
      <c r="F20" s="58"/>
      <c r="G20" s="58">
        <f t="shared" si="2"/>
        <v>-1856.1</v>
      </c>
      <c r="H20" s="26"/>
    </row>
    <row r="21" spans="1:7" s="28" customFormat="1" ht="12.75">
      <c r="A21" s="4" t="s">
        <v>4</v>
      </c>
      <c r="B21" s="57">
        <v>24562.6</v>
      </c>
      <c r="C21" s="57">
        <v>14737.5</v>
      </c>
      <c r="D21" s="57">
        <v>5877.7</v>
      </c>
      <c r="E21" s="58">
        <f t="shared" si="0"/>
        <v>23.92947000724679</v>
      </c>
      <c r="F21" s="58">
        <f t="shared" si="1"/>
        <v>39.88261238337574</v>
      </c>
      <c r="G21" s="58">
        <f t="shared" si="2"/>
        <v>-8859.8</v>
      </c>
    </row>
    <row r="22" spans="1:8" s="28" customFormat="1" ht="12.75">
      <c r="A22" s="4" t="s">
        <v>3</v>
      </c>
      <c r="B22" s="57">
        <v>158276</v>
      </c>
      <c r="C22" s="57">
        <v>93132.4</v>
      </c>
      <c r="D22" s="59">
        <v>57355.6</v>
      </c>
      <c r="E22" s="58">
        <f t="shared" si="0"/>
        <v>36.237711339685106</v>
      </c>
      <c r="F22" s="58">
        <f t="shared" si="1"/>
        <v>61.58501230506247</v>
      </c>
      <c r="G22" s="58">
        <f t="shared" si="2"/>
        <v>-35776.799999999996</v>
      </c>
      <c r="H22" s="26"/>
    </row>
    <row r="23" spans="1:8" s="28" customFormat="1" ht="12.75">
      <c r="A23" s="4" t="s">
        <v>20</v>
      </c>
      <c r="B23" s="57">
        <v>59.7</v>
      </c>
      <c r="C23" s="57">
        <v>36.2</v>
      </c>
      <c r="D23" s="57">
        <v>23.5</v>
      </c>
      <c r="E23" s="58">
        <f t="shared" si="0"/>
        <v>39.36348408710217</v>
      </c>
      <c r="F23" s="58">
        <f t="shared" si="1"/>
        <v>64.9171270718232</v>
      </c>
      <c r="G23" s="58">
        <f t="shared" si="2"/>
        <v>-12.700000000000003</v>
      </c>
      <c r="H23" s="26">
        <v>162</v>
      </c>
    </row>
    <row r="24" spans="1:8" s="28" customFormat="1" ht="12.75" customHeight="1">
      <c r="A24" s="4" t="s">
        <v>15</v>
      </c>
      <c r="B24" s="57">
        <f>B13-B15-B20-B21-B22-B23-B27-B19</f>
        <v>123706.39999999997</v>
      </c>
      <c r="C24" s="57">
        <f>C13-C15-C20-C21-C22-C23-C27-C19</f>
        <v>53369.89999999998</v>
      </c>
      <c r="D24" s="57">
        <f>D13-D15-D20-D21-D22-D23-D27-D19</f>
        <v>15325.600000000004</v>
      </c>
      <c r="E24" s="58">
        <f t="shared" si="0"/>
        <v>12.388688054943001</v>
      </c>
      <c r="F24" s="58">
        <f t="shared" si="1"/>
        <v>28.715811721588402</v>
      </c>
      <c r="G24" s="58">
        <f t="shared" si="2"/>
        <v>-38044.299999999974</v>
      </c>
      <c r="H24" s="26">
        <v>450</v>
      </c>
    </row>
    <row r="25" spans="1:7" s="28" customFormat="1" ht="12.75" customHeight="1">
      <c r="A25" s="42" t="s">
        <v>32</v>
      </c>
      <c r="B25" s="57">
        <v>26517.9</v>
      </c>
      <c r="C25" s="57">
        <v>17704.8</v>
      </c>
      <c r="D25" s="57">
        <v>2804.1</v>
      </c>
      <c r="E25" s="58">
        <f>D25/B25*100</f>
        <v>10.574366748498184</v>
      </c>
      <c r="F25" s="58">
        <f>D25/C25*100</f>
        <v>15.838077809407618</v>
      </c>
      <c r="G25" s="58">
        <f t="shared" si="2"/>
        <v>-14900.699999999999</v>
      </c>
    </row>
    <row r="26" spans="1:7" s="28" customFormat="1" ht="18.75" customHeight="1">
      <c r="A26" s="42" t="s">
        <v>34</v>
      </c>
      <c r="B26" s="57">
        <v>96856.7</v>
      </c>
      <c r="C26" s="57">
        <v>35345.9</v>
      </c>
      <c r="D26" s="57">
        <v>12415</v>
      </c>
      <c r="E26" s="58">
        <f>D26/B26*100</f>
        <v>12.817905214610864</v>
      </c>
      <c r="F26" s="58">
        <f>D26/C26*100</f>
        <v>35.124300130991145</v>
      </c>
      <c r="G26" s="58">
        <f t="shared" si="2"/>
        <v>-22930.9</v>
      </c>
    </row>
    <row r="27" spans="1:10" s="29" customFormat="1" ht="29.25" customHeight="1" hidden="1">
      <c r="A27" s="38" t="s">
        <v>35</v>
      </c>
      <c r="B27" s="59"/>
      <c r="C27" s="60"/>
      <c r="D27" s="60"/>
      <c r="E27" s="60"/>
      <c r="F27" s="60"/>
      <c r="G27" s="60"/>
      <c r="H27" s="35">
        <v>881</v>
      </c>
      <c r="I27" s="27"/>
      <c r="J27" s="39"/>
    </row>
    <row r="28" spans="1:9" s="31" customFormat="1" ht="36" customHeight="1">
      <c r="A28" s="16" t="s">
        <v>27</v>
      </c>
      <c r="B28" s="17">
        <v>42876.5</v>
      </c>
      <c r="C28" s="17">
        <v>22747.9</v>
      </c>
      <c r="D28" s="17">
        <v>17209.3</v>
      </c>
      <c r="E28" s="17">
        <f>D28/B28*100</f>
        <v>40.13690483131786</v>
      </c>
      <c r="F28" s="17">
        <f>D28/C28*100</f>
        <v>75.65225801062955</v>
      </c>
      <c r="G28" s="17">
        <f>D28-C28</f>
        <v>-5538.600000000002</v>
      </c>
      <c r="H28" s="31">
        <v>229</v>
      </c>
      <c r="I28" s="32"/>
    </row>
    <row r="29" spans="1:8" s="1" customFormat="1" ht="12.75">
      <c r="A29" s="2" t="s">
        <v>2</v>
      </c>
      <c r="B29" s="54"/>
      <c r="C29" s="54"/>
      <c r="D29" s="54"/>
      <c r="E29" s="55"/>
      <c r="F29" s="55"/>
      <c r="G29" s="56"/>
      <c r="H29" s="19"/>
    </row>
    <row r="30" spans="1:7" s="26" customFormat="1" ht="12.75">
      <c r="A30" s="4" t="s">
        <v>13</v>
      </c>
      <c r="B30" s="57">
        <v>30315.3</v>
      </c>
      <c r="C30" s="57">
        <v>15831</v>
      </c>
      <c r="D30" s="57">
        <v>13047.9</v>
      </c>
      <c r="E30" s="58">
        <f>D30/B30*100</f>
        <v>43.040642843712575</v>
      </c>
      <c r="F30" s="58">
        <f aca="true" t="shared" si="3" ref="F30:F35">D30/C30*100</f>
        <v>82.41993556945233</v>
      </c>
      <c r="G30" s="58">
        <f>D30-C30</f>
        <v>-2783.1000000000004</v>
      </c>
    </row>
    <row r="31" spans="1:8" s="26" customFormat="1" ht="12.75">
      <c r="A31" s="4" t="s">
        <v>14</v>
      </c>
      <c r="B31" s="57">
        <v>68</v>
      </c>
      <c r="C31" s="57">
        <v>22.7</v>
      </c>
      <c r="D31" s="61"/>
      <c r="E31" s="58"/>
      <c r="F31" s="58">
        <f t="shared" si="3"/>
        <v>0</v>
      </c>
      <c r="G31" s="58">
        <f>D31-C31</f>
        <v>-22.7</v>
      </c>
      <c r="H31" s="28"/>
    </row>
    <row r="32" spans="1:7" s="26" customFormat="1" ht="12.75">
      <c r="A32" s="4" t="s">
        <v>4</v>
      </c>
      <c r="B32" s="57">
        <v>68</v>
      </c>
      <c r="C32" s="57">
        <v>32</v>
      </c>
      <c r="D32" s="57"/>
      <c r="E32" s="58"/>
      <c r="F32" s="58">
        <f t="shared" si="3"/>
        <v>0</v>
      </c>
      <c r="G32" s="58">
        <f aca="true" t="shared" si="4" ref="G32:G37">D32-C32</f>
        <v>-32</v>
      </c>
    </row>
    <row r="33" spans="1:7" s="26" customFormat="1" ht="12.75">
      <c r="A33" s="4" t="s">
        <v>3</v>
      </c>
      <c r="B33" s="57">
        <v>3499.9</v>
      </c>
      <c r="C33" s="57">
        <v>2065.6</v>
      </c>
      <c r="D33" s="57">
        <v>859.5</v>
      </c>
      <c r="E33" s="58">
        <f aca="true" t="shared" si="5" ref="E33:E40">D33/B33*100</f>
        <v>24.55784450984314</v>
      </c>
      <c r="F33" s="58">
        <f t="shared" si="3"/>
        <v>41.61018590240124</v>
      </c>
      <c r="G33" s="58">
        <f t="shared" si="4"/>
        <v>-1206.1</v>
      </c>
    </row>
    <row r="34" spans="1:8" s="26" customFormat="1" ht="12.75">
      <c r="A34" s="4" t="s">
        <v>20</v>
      </c>
      <c r="B34" s="57">
        <v>4860.8</v>
      </c>
      <c r="C34" s="57">
        <v>2850</v>
      </c>
      <c r="D34" s="59">
        <v>2847.2</v>
      </c>
      <c r="E34" s="58">
        <f t="shared" si="5"/>
        <v>58.57472021066491</v>
      </c>
      <c r="F34" s="58">
        <f t="shared" si="3"/>
        <v>99.9017543859649</v>
      </c>
      <c r="G34" s="58">
        <f t="shared" si="4"/>
        <v>-2.800000000000182</v>
      </c>
      <c r="H34" s="28"/>
    </row>
    <row r="35" spans="1:8" s="26" customFormat="1" ht="12.75">
      <c r="A35" s="4" t="s">
        <v>53</v>
      </c>
      <c r="B35" s="57">
        <f>B28-B30-B31-B32-B33-B34-B36</f>
        <v>4064.500000000001</v>
      </c>
      <c r="C35" s="57">
        <f>C28-C30-C31-C32-C33-C34-C36</f>
        <v>1946.6000000000022</v>
      </c>
      <c r="D35" s="57">
        <f>D28-D30-D31-D32-D33-D34-D36</f>
        <v>454.6999999999998</v>
      </c>
      <c r="E35" s="58">
        <f t="shared" si="5"/>
        <v>11.187107885348745</v>
      </c>
      <c r="F35" s="58">
        <f t="shared" si="3"/>
        <v>23.35867666700911</v>
      </c>
      <c r="G35" s="58">
        <f t="shared" si="4"/>
        <v>-1491.9000000000024</v>
      </c>
      <c r="H35" s="26">
        <v>314</v>
      </c>
    </row>
    <row r="36" spans="1:8" s="26" customFormat="1" ht="17.25" customHeight="1" hidden="1">
      <c r="A36" s="4" t="s">
        <v>31</v>
      </c>
      <c r="B36" s="57"/>
      <c r="C36" s="57"/>
      <c r="D36" s="57"/>
      <c r="E36" s="58"/>
      <c r="F36" s="58"/>
      <c r="G36" s="58">
        <f t="shared" si="4"/>
        <v>0</v>
      </c>
      <c r="H36" s="28"/>
    </row>
    <row r="37" spans="1:8" s="27" customFormat="1" ht="27" customHeight="1">
      <c r="A37" s="16" t="s">
        <v>28</v>
      </c>
      <c r="B37" s="17">
        <f>B39+B40+B41</f>
        <v>1845.3</v>
      </c>
      <c r="C37" s="17">
        <f>C39+C40</f>
        <v>1425.3</v>
      </c>
      <c r="D37" s="17">
        <f>D39+D40</f>
        <v>211.7</v>
      </c>
      <c r="E37" s="17">
        <f t="shared" si="5"/>
        <v>11.472389313390776</v>
      </c>
      <c r="F37" s="17">
        <f>D37/C37*100</f>
        <v>14.853013400687573</v>
      </c>
      <c r="G37" s="17">
        <f t="shared" si="4"/>
        <v>-1213.6</v>
      </c>
      <c r="H37" s="32">
        <v>425</v>
      </c>
    </row>
    <row r="38" spans="1:7" ht="15.75" customHeight="1">
      <c r="A38" s="2" t="s">
        <v>2</v>
      </c>
      <c r="B38" s="62"/>
      <c r="C38" s="62"/>
      <c r="D38" s="54"/>
      <c r="E38" s="58"/>
      <c r="F38" s="55"/>
      <c r="G38" s="56"/>
    </row>
    <row r="39" spans="1:7" s="28" customFormat="1" ht="12.75">
      <c r="A39" s="4" t="s">
        <v>46</v>
      </c>
      <c r="B39" s="57">
        <v>1245.3</v>
      </c>
      <c r="C39" s="57">
        <v>1245.3</v>
      </c>
      <c r="D39" s="57">
        <v>211.7</v>
      </c>
      <c r="E39" s="58">
        <f t="shared" si="5"/>
        <v>16.999919698064723</v>
      </c>
      <c r="F39" s="58">
        <f>D39/C39*100</f>
        <v>16.999919698064723</v>
      </c>
      <c r="G39" s="58">
        <f>D39-C39</f>
        <v>-1033.6</v>
      </c>
    </row>
    <row r="40" spans="1:7" s="28" customFormat="1" ht="12.75">
      <c r="A40" s="4" t="s">
        <v>23</v>
      </c>
      <c r="B40" s="57">
        <v>600</v>
      </c>
      <c r="C40" s="57">
        <v>180</v>
      </c>
      <c r="D40" s="57"/>
      <c r="E40" s="58">
        <f t="shared" si="5"/>
        <v>0</v>
      </c>
      <c r="F40" s="58">
        <f>D40/C40*100</f>
        <v>0</v>
      </c>
      <c r="G40" s="58">
        <f>D40-C40</f>
        <v>-180</v>
      </c>
    </row>
    <row r="41" spans="1:7" s="25" customFormat="1" ht="0.75" customHeight="1" hidden="1">
      <c r="A41" s="4" t="s">
        <v>31</v>
      </c>
      <c r="B41" s="63"/>
      <c r="C41" s="63"/>
      <c r="D41" s="63"/>
      <c r="E41" s="58"/>
      <c r="F41" s="58"/>
      <c r="G41" s="58"/>
    </row>
    <row r="42" spans="1:7" s="34" customFormat="1" ht="21.75" customHeight="1" hidden="1">
      <c r="A42" s="36"/>
      <c r="B42" s="64"/>
      <c r="C42" s="64"/>
      <c r="D42" s="64"/>
      <c r="E42" s="60"/>
      <c r="F42" s="64"/>
      <c r="G42" s="65"/>
    </row>
    <row r="43" spans="1:8" s="32" customFormat="1" ht="12.75">
      <c r="A43" s="16" t="s">
        <v>29</v>
      </c>
      <c r="B43" s="17">
        <v>24753.2</v>
      </c>
      <c r="C43" s="17">
        <v>11552.8</v>
      </c>
      <c r="D43" s="17">
        <v>10711.5</v>
      </c>
      <c r="E43" s="17">
        <f>D43/B43*100</f>
        <v>43.2731929609101</v>
      </c>
      <c r="F43" s="17">
        <f>D43/C43*100</f>
        <v>92.71778270202896</v>
      </c>
      <c r="G43" s="17">
        <f>D43-C43</f>
        <v>-841.2999999999993</v>
      </c>
      <c r="H43" s="32">
        <v>197</v>
      </c>
    </row>
    <row r="44" spans="1:8" s="1" customFormat="1" ht="20.25" customHeight="1">
      <c r="A44" s="2" t="s">
        <v>2</v>
      </c>
      <c r="B44" s="54"/>
      <c r="C44" s="54"/>
      <c r="D44" s="54"/>
      <c r="E44" s="55"/>
      <c r="F44" s="55"/>
      <c r="G44" s="56"/>
      <c r="H44" s="19"/>
    </row>
    <row r="45" spans="1:8" s="26" customFormat="1" ht="12.75">
      <c r="A45" s="4" t="s">
        <v>13</v>
      </c>
      <c r="B45" s="57">
        <v>19836.4</v>
      </c>
      <c r="C45" s="57">
        <v>9553.8</v>
      </c>
      <c r="D45" s="57">
        <v>9344.6</v>
      </c>
      <c r="E45" s="58">
        <f>D45/B45*100</f>
        <v>47.108346272509124</v>
      </c>
      <c r="F45" s="58">
        <f>D45/C45*100</f>
        <v>97.81029537984887</v>
      </c>
      <c r="G45" s="58">
        <f>D45-C45</f>
        <v>-209.1999999999989</v>
      </c>
      <c r="H45" s="28"/>
    </row>
    <row r="46" spans="1:7" s="26" customFormat="1" ht="12.75">
      <c r="A46" s="4" t="s">
        <v>50</v>
      </c>
      <c r="B46" s="57">
        <v>2132</v>
      </c>
      <c r="C46" s="57">
        <v>1301.7</v>
      </c>
      <c r="D46" s="57">
        <v>1000</v>
      </c>
      <c r="E46" s="58">
        <f>D46/B46*100</f>
        <v>46.90431519699813</v>
      </c>
      <c r="F46" s="58">
        <f>D46/C46*100</f>
        <v>76.82261657832066</v>
      </c>
      <c r="G46" s="58">
        <f>D46-C46</f>
        <v>-301.70000000000005</v>
      </c>
    </row>
    <row r="47" spans="1:8" s="26" customFormat="1" ht="12.75">
      <c r="A47" s="4" t="s">
        <v>15</v>
      </c>
      <c r="B47" s="57">
        <f>B43-B45-B46</f>
        <v>2784.7999999999993</v>
      </c>
      <c r="C47" s="57">
        <f>C43-C45-C46</f>
        <v>697.3</v>
      </c>
      <c r="D47" s="57">
        <f>D43-D45-D46</f>
        <v>366.89999999999964</v>
      </c>
      <c r="E47" s="58">
        <f>D47/B47*100</f>
        <v>13.17509336397586</v>
      </c>
      <c r="F47" s="58">
        <f>D47/C47*100</f>
        <v>52.61723791768244</v>
      </c>
      <c r="G47" s="58">
        <f>D47-C47</f>
        <v>-330.4000000000003</v>
      </c>
      <c r="H47" s="26">
        <v>461</v>
      </c>
    </row>
    <row r="48" spans="1:8" s="27" customFormat="1" ht="12.75" customHeight="1" hidden="1">
      <c r="A48" s="6" t="s">
        <v>5</v>
      </c>
      <c r="B48" s="66"/>
      <c r="C48" s="66"/>
      <c r="D48" s="66"/>
      <c r="E48" s="67" t="e">
        <f>D48/B48*100</f>
        <v>#DIV/0!</v>
      </c>
      <c r="F48" s="67" t="e">
        <f>D48/C48*100</f>
        <v>#DIV/0!</v>
      </c>
      <c r="G48" s="67">
        <f>D48-C48</f>
        <v>0</v>
      </c>
      <c r="H48" s="32"/>
    </row>
    <row r="49" spans="1:8" ht="12.75" customHeight="1" hidden="1">
      <c r="A49" s="2" t="s">
        <v>2</v>
      </c>
      <c r="B49" s="54"/>
      <c r="C49" s="54"/>
      <c r="D49" s="54"/>
      <c r="E49" s="55"/>
      <c r="F49" s="55"/>
      <c r="G49" s="56"/>
      <c r="H49" s="1"/>
    </row>
    <row r="50" spans="1:8" s="28" customFormat="1" ht="0.75" customHeight="1">
      <c r="A50" s="4" t="s">
        <v>31</v>
      </c>
      <c r="B50" s="57"/>
      <c r="C50" s="61"/>
      <c r="D50" s="61"/>
      <c r="E50" s="58" t="e">
        <f>D50/B50*100</f>
        <v>#DIV/0!</v>
      </c>
      <c r="F50" s="58"/>
      <c r="G50" s="58">
        <f>D50-C50</f>
        <v>0</v>
      </c>
      <c r="H50" s="26"/>
    </row>
    <row r="51" spans="1:8" s="32" customFormat="1" ht="20.25" customHeight="1">
      <c r="A51" s="16" t="s">
        <v>30</v>
      </c>
      <c r="B51" s="17">
        <v>13990.5</v>
      </c>
      <c r="C51" s="17">
        <v>8194.3</v>
      </c>
      <c r="D51" s="17">
        <v>5294</v>
      </c>
      <c r="E51" s="17">
        <f>D51/B51*100</f>
        <v>37.83996283192166</v>
      </c>
      <c r="F51" s="17">
        <f>D51/C51*100</f>
        <v>64.60588457830444</v>
      </c>
      <c r="G51" s="17">
        <f>D51-C51</f>
        <v>-2900.2999999999993</v>
      </c>
      <c r="H51" s="32">
        <v>73</v>
      </c>
    </row>
    <row r="52" spans="1:7" s="1" customFormat="1" ht="12.75">
      <c r="A52" s="7" t="s">
        <v>2</v>
      </c>
      <c r="B52" s="62"/>
      <c r="C52" s="62"/>
      <c r="D52" s="54"/>
      <c r="E52" s="55"/>
      <c r="F52" s="68"/>
      <c r="G52" s="69"/>
    </row>
    <row r="53" spans="1:7" s="26" customFormat="1" ht="12.75">
      <c r="A53" s="4" t="s">
        <v>13</v>
      </c>
      <c r="B53" s="57">
        <v>10242.8</v>
      </c>
      <c r="C53" s="57">
        <v>5374.8</v>
      </c>
      <c r="D53" s="57">
        <v>4686.9</v>
      </c>
      <c r="E53" s="58">
        <f>D53/B53*100</f>
        <v>45.757995860506895</v>
      </c>
      <c r="F53" s="58">
        <f>D53/C53*100</f>
        <v>87.20138423755301</v>
      </c>
      <c r="G53" s="58">
        <f>D53-C53</f>
        <v>-687.9000000000005</v>
      </c>
    </row>
    <row r="54" spans="1:7" s="26" customFormat="1" ht="15.75" customHeight="1" hidden="1">
      <c r="A54" s="4" t="s">
        <v>44</v>
      </c>
      <c r="B54" s="57"/>
      <c r="C54" s="57"/>
      <c r="D54" s="57"/>
      <c r="E54" s="58"/>
      <c r="F54" s="58"/>
      <c r="G54" s="58"/>
    </row>
    <row r="55" spans="1:7" s="26" customFormat="1" ht="12.75">
      <c r="A55" s="4" t="s">
        <v>50</v>
      </c>
      <c r="B55" s="57">
        <v>904</v>
      </c>
      <c r="C55" s="57">
        <v>597.1</v>
      </c>
      <c r="D55" s="57">
        <v>169.7</v>
      </c>
      <c r="E55" s="58">
        <f>D55/B55*100</f>
        <v>18.772123893805308</v>
      </c>
      <c r="F55" s="58">
        <f>D55/C55*100</f>
        <v>28.420700050242836</v>
      </c>
      <c r="G55" s="58">
        <f>D55-C55</f>
        <v>-427.40000000000003</v>
      </c>
    </row>
    <row r="56" spans="1:8" s="26" customFormat="1" ht="12.75">
      <c r="A56" s="4" t="s">
        <v>15</v>
      </c>
      <c r="B56" s="57">
        <f>B51-B53-B55-B54</f>
        <v>2843.7000000000007</v>
      </c>
      <c r="C56" s="57">
        <f>C51-C53-C55-C54</f>
        <v>2222.399999999999</v>
      </c>
      <c r="D56" s="57">
        <f>D51-D53-D55-D54</f>
        <v>437.4000000000004</v>
      </c>
      <c r="E56" s="58">
        <f>D56/B56*100</f>
        <v>15.381369342757683</v>
      </c>
      <c r="F56" s="58">
        <f>D56/C56*100</f>
        <v>19.681425485961146</v>
      </c>
      <c r="G56" s="58">
        <f>D56-C56</f>
        <v>-1784.9999999999989</v>
      </c>
      <c r="H56" s="26">
        <v>352</v>
      </c>
    </row>
    <row r="57" spans="1:8" s="27" customFormat="1" ht="25.5" customHeight="1" hidden="1">
      <c r="A57" s="9" t="s">
        <v>10</v>
      </c>
      <c r="B57" s="66"/>
      <c r="C57" s="66"/>
      <c r="D57" s="66"/>
      <c r="E57" s="67" t="e">
        <f aca="true" t="shared" si="6" ref="E57:E62">D57/B57*100</f>
        <v>#DIV/0!</v>
      </c>
      <c r="F57" s="55" t="e">
        <f>D57/C57*100</f>
        <v>#DIV/0!</v>
      </c>
      <c r="G57" s="56">
        <f aca="true" t="shared" si="7" ref="G57:G62">D57-C57</f>
        <v>0</v>
      </c>
      <c r="H57" s="32"/>
    </row>
    <row r="58" spans="1:8" s="27" customFormat="1" ht="12.75" customHeight="1" hidden="1">
      <c r="A58" s="9" t="s">
        <v>6</v>
      </c>
      <c r="B58" s="66"/>
      <c r="C58" s="66"/>
      <c r="D58" s="66"/>
      <c r="E58" s="67" t="e">
        <f t="shared" si="6"/>
        <v>#DIV/0!</v>
      </c>
      <c r="F58" s="67" t="e">
        <f>D58/C58*100</f>
        <v>#DIV/0!</v>
      </c>
      <c r="G58" s="67">
        <f t="shared" si="7"/>
        <v>0</v>
      </c>
      <c r="H58" s="32"/>
    </row>
    <row r="59" spans="1:8" s="24" customFormat="1" ht="12.75" hidden="1">
      <c r="A59" s="15" t="s">
        <v>7</v>
      </c>
      <c r="B59" s="70"/>
      <c r="C59" s="70"/>
      <c r="D59" s="70">
        <v>0</v>
      </c>
      <c r="E59" s="17" t="e">
        <f t="shared" si="6"/>
        <v>#DIV/0!</v>
      </c>
      <c r="F59" s="17"/>
      <c r="G59" s="17">
        <f t="shared" si="7"/>
        <v>0</v>
      </c>
      <c r="H59" s="11"/>
    </row>
    <row r="60" spans="1:8" s="27" customFormat="1" ht="38.25" customHeight="1" hidden="1">
      <c r="A60" s="9" t="s">
        <v>8</v>
      </c>
      <c r="B60" s="66"/>
      <c r="C60" s="66"/>
      <c r="D60" s="66"/>
      <c r="E60" s="67" t="e">
        <f t="shared" si="6"/>
        <v>#DIV/0!</v>
      </c>
      <c r="F60" s="67" t="e">
        <f>D60/C60*100</f>
        <v>#DIV/0!</v>
      </c>
      <c r="G60" s="67">
        <f t="shared" si="7"/>
        <v>0</v>
      </c>
      <c r="H60" s="32"/>
    </row>
    <row r="61" spans="1:8" s="27" customFormat="1" ht="30.75" customHeight="1" hidden="1">
      <c r="A61" s="9" t="s">
        <v>12</v>
      </c>
      <c r="B61" s="66"/>
      <c r="C61" s="66"/>
      <c r="D61" s="66"/>
      <c r="E61" s="67" t="e">
        <f t="shared" si="6"/>
        <v>#DIV/0!</v>
      </c>
      <c r="F61" s="67" t="e">
        <f>D61/C61*100</f>
        <v>#DIV/0!</v>
      </c>
      <c r="G61" s="67">
        <f t="shared" si="7"/>
        <v>0</v>
      </c>
      <c r="H61" s="32"/>
    </row>
    <row r="62" spans="1:7" s="33" customFormat="1" ht="28.5" customHeight="1">
      <c r="A62" s="73" t="s">
        <v>9</v>
      </c>
      <c r="B62" s="74">
        <f>B60+B59+B58+B57+B51+B48+B43+B37+B28+B13+B8+B61</f>
        <v>1708432.0999999999</v>
      </c>
      <c r="C62" s="74">
        <f>C60+C59+C58+C57+C51+C48+C43+C37+C28+C13+C8+C61</f>
        <v>988168.9</v>
      </c>
      <c r="D62" s="74">
        <f>D60+D59+D58+D57+D51+D48+D43+D37+D28+D13+D8+D61</f>
        <v>776120</v>
      </c>
      <c r="E62" s="74">
        <f t="shared" si="6"/>
        <v>45.42878818537769</v>
      </c>
      <c r="F62" s="74">
        <f>D62/C62*100</f>
        <v>78.5412291360313</v>
      </c>
      <c r="G62" s="74">
        <f t="shared" si="7"/>
        <v>-212048.90000000002</v>
      </c>
    </row>
    <row r="63" spans="1:7" ht="12.75">
      <c r="A63" s="8" t="s">
        <v>2</v>
      </c>
      <c r="B63" s="54"/>
      <c r="C63" s="54"/>
      <c r="D63" s="54"/>
      <c r="E63" s="55"/>
      <c r="F63" s="68"/>
      <c r="G63" s="69"/>
    </row>
    <row r="64" spans="1:8" s="28" customFormat="1" ht="12.75">
      <c r="A64" s="4" t="s">
        <v>13</v>
      </c>
      <c r="B64" s="57">
        <f>B10+B15+B30+B45+B53</f>
        <v>1352610</v>
      </c>
      <c r="C64" s="57">
        <f>C10+C15+C30+C45+C53</f>
        <v>790832.8</v>
      </c>
      <c r="D64" s="57">
        <f>D10+D15+D30+D45+D53</f>
        <v>675644.3</v>
      </c>
      <c r="E64" s="58">
        <f aca="true" t="shared" si="8" ref="E64:E69">D64/B64*100</f>
        <v>49.95115369544806</v>
      </c>
      <c r="F64" s="58">
        <f>D64/C64*100</f>
        <v>85.434531799895</v>
      </c>
      <c r="G64" s="58">
        <f aca="true" t="shared" si="9" ref="G64:G71">D64-C64</f>
        <v>-115188.5</v>
      </c>
      <c r="H64" s="45">
        <f>G86/1000</f>
        <v>756606.95649</v>
      </c>
    </row>
    <row r="65" spans="1:8" s="28" customFormat="1" ht="12.75">
      <c r="A65" s="4" t="s">
        <v>14</v>
      </c>
      <c r="B65" s="57">
        <f>B20+B31+B54</f>
        <v>1947.5</v>
      </c>
      <c r="C65" s="57">
        <f>C20+C31+C54</f>
        <v>1878.8</v>
      </c>
      <c r="D65" s="57">
        <f>D20+D31+D54</f>
        <v>0</v>
      </c>
      <c r="E65" s="57">
        <f>E20+E31+E54</f>
        <v>0</v>
      </c>
      <c r="F65" s="58">
        <f aca="true" t="shared" si="10" ref="F65:F73">D65/C65*100</f>
        <v>0</v>
      </c>
      <c r="G65" s="58">
        <f t="shared" si="9"/>
        <v>-1878.8</v>
      </c>
      <c r="H65" s="45">
        <f>G87/1000</f>
        <v>11055.590310000001</v>
      </c>
    </row>
    <row r="66" spans="1:8" s="28" customFormat="1" ht="12.75">
      <c r="A66" s="4" t="s">
        <v>4</v>
      </c>
      <c r="B66" s="57">
        <f>B21+B32</f>
        <v>24630.6</v>
      </c>
      <c r="C66" s="57">
        <f>C21+C32</f>
        <v>14769.5</v>
      </c>
      <c r="D66" s="57">
        <f>D21+D32</f>
        <v>5877.7</v>
      </c>
      <c r="E66" s="58">
        <f t="shared" si="8"/>
        <v>23.86340568236259</v>
      </c>
      <c r="F66" s="58">
        <f t="shared" si="10"/>
        <v>39.796201631741084</v>
      </c>
      <c r="G66" s="58">
        <f t="shared" si="9"/>
        <v>-8891.8</v>
      </c>
      <c r="H66" s="45">
        <f>G88/1000</f>
        <v>28243.49723</v>
      </c>
    </row>
    <row r="67" spans="1:8" s="28" customFormat="1" ht="12.75">
      <c r="A67" s="4" t="s">
        <v>3</v>
      </c>
      <c r="B67" s="57">
        <f>B11+B22+B33+B46+B55</f>
        <v>168068.19999999998</v>
      </c>
      <c r="C67" s="57">
        <f>C11+C22+C33+C46+C55</f>
        <v>99071.40000000001</v>
      </c>
      <c r="D67" s="57">
        <f>D11+D22+D33+D46+D55</f>
        <v>60521.299999999996</v>
      </c>
      <c r="E67" s="58">
        <f t="shared" si="8"/>
        <v>36.009965002302636</v>
      </c>
      <c r="F67" s="58">
        <f t="shared" si="10"/>
        <v>61.08856844659507</v>
      </c>
      <c r="G67" s="58">
        <f t="shared" si="9"/>
        <v>-38550.10000000001</v>
      </c>
      <c r="H67" s="45">
        <f>G89/1000</f>
        <v>67456.47237999999</v>
      </c>
    </row>
    <row r="68" spans="1:8" s="28" customFormat="1" ht="26.25">
      <c r="A68" s="4" t="s">
        <v>21</v>
      </c>
      <c r="B68" s="57">
        <f>B23+B34</f>
        <v>4920.5</v>
      </c>
      <c r="C68" s="57">
        <f>C23+C34</f>
        <v>2886.2</v>
      </c>
      <c r="D68" s="57">
        <f>D23+D34</f>
        <v>2870.7</v>
      </c>
      <c r="E68" s="58">
        <f t="shared" si="8"/>
        <v>58.34163194797276</v>
      </c>
      <c r="F68" s="58">
        <f t="shared" si="10"/>
        <v>99.46296167971728</v>
      </c>
      <c r="G68" s="58">
        <f t="shared" si="9"/>
        <v>-15.5</v>
      </c>
      <c r="H68" s="45">
        <f>G90/1000</f>
        <v>2344.38477</v>
      </c>
    </row>
    <row r="69" spans="1:7" s="28" customFormat="1" ht="12.75">
      <c r="A69" s="4" t="s">
        <v>15</v>
      </c>
      <c r="B69" s="57">
        <f>B12+B24+B35+B39+B40+B47+B56+B59+B19</f>
        <v>156255.29999999996</v>
      </c>
      <c r="C69" s="57">
        <f>C12+C24+C35+C39+C40+C47+C56+C59+C19</f>
        <v>78730.19999999998</v>
      </c>
      <c r="D69" s="57">
        <f>D12+D24+D35+D39+D40+D47+D56+D59+D19</f>
        <v>31206.000000000007</v>
      </c>
      <c r="E69" s="58">
        <f t="shared" si="8"/>
        <v>19.97116257816536</v>
      </c>
      <c r="F69" s="58">
        <f t="shared" si="10"/>
        <v>39.63663244853946</v>
      </c>
      <c r="G69" s="58">
        <f t="shared" si="9"/>
        <v>-47524.199999999975</v>
      </c>
    </row>
    <row r="70" spans="1:7" s="28" customFormat="1" ht="17.25" customHeight="1" hidden="1">
      <c r="A70" s="4" t="s">
        <v>49</v>
      </c>
      <c r="B70" s="57">
        <f>B69-B39-B40</f>
        <v>154409.99999999997</v>
      </c>
      <c r="C70" s="57">
        <f>C69-C39-C40</f>
        <v>77304.89999999998</v>
      </c>
      <c r="D70" s="57">
        <f>D69-D39-D40</f>
        <v>30994.300000000007</v>
      </c>
      <c r="E70" s="58">
        <f>D70/B70*100</f>
        <v>20.072728450229917</v>
      </c>
      <c r="F70" s="58">
        <f>D70/C70*100</f>
        <v>40.09357750931702</v>
      </c>
      <c r="G70" s="58">
        <f t="shared" si="9"/>
        <v>-46310.59999999998</v>
      </c>
    </row>
    <row r="71" spans="1:7" s="28" customFormat="1" ht="12.75" hidden="1">
      <c r="A71" s="4" t="s">
        <v>31</v>
      </c>
      <c r="B71" s="46">
        <f>B36+B41+B27</f>
        <v>0</v>
      </c>
      <c r="C71" s="5">
        <f>C36+C41</f>
        <v>0</v>
      </c>
      <c r="D71" s="5">
        <f>D36+D41</f>
        <v>0</v>
      </c>
      <c r="E71" s="10" t="e">
        <f>D71/B71*100</f>
        <v>#DIV/0!</v>
      </c>
      <c r="F71" s="10" t="e">
        <f>D71/C71*100</f>
        <v>#DIV/0!</v>
      </c>
      <c r="G71" s="10">
        <f t="shared" si="9"/>
        <v>0</v>
      </c>
    </row>
    <row r="72" spans="2:8" ht="12.75" hidden="1">
      <c r="B72" s="23">
        <f>B62-B64-B65-B66-B67-B68</f>
        <v>156255.2999999999</v>
      </c>
      <c r="H72" s="23"/>
    </row>
    <row r="73" spans="2:6" ht="12.75" hidden="1">
      <c r="B73" s="23"/>
      <c r="C73" s="21">
        <v>9368.6</v>
      </c>
      <c r="D73" s="21">
        <v>190465.2</v>
      </c>
      <c r="F73" s="22">
        <f t="shared" si="10"/>
        <v>2033.0166727152402</v>
      </c>
    </row>
    <row r="74" spans="2:6" ht="12.75" hidden="1">
      <c r="B74" s="21"/>
      <c r="C74" s="21">
        <f>C69-C73</f>
        <v>69361.59999999998</v>
      </c>
      <c r="D74" s="21">
        <f>D69-D73</f>
        <v>-159259.2</v>
      </c>
      <c r="F74" s="22">
        <f>D74/C74*100</f>
        <v>-229.60716015778192</v>
      </c>
    </row>
    <row r="75" ht="12.75" hidden="1"/>
    <row r="76" spans="1:4" ht="12.75" hidden="1">
      <c r="A76" s="1">
        <v>2730</v>
      </c>
      <c r="B76" s="19">
        <v>1571.4</v>
      </c>
      <c r="C76" s="19">
        <v>677</v>
      </c>
      <c r="D76" s="19">
        <v>481.7</v>
      </c>
    </row>
    <row r="77" spans="1:4" ht="12.75" hidden="1">
      <c r="A77" s="1">
        <v>2710</v>
      </c>
      <c r="B77" s="19">
        <v>71.9</v>
      </c>
      <c r="C77" s="19">
        <v>35.9</v>
      </c>
      <c r="D77" s="19">
        <v>33.6</v>
      </c>
    </row>
    <row r="78" ht="12.75" hidden="1"/>
    <row r="79" spans="1:4" ht="12.75" hidden="1">
      <c r="A79" s="1" t="s">
        <v>19</v>
      </c>
      <c r="B79" s="23">
        <f>B62-B64-B65-B66-B67-B76-B77</f>
        <v>159532.4999999999</v>
      </c>
      <c r="C79" s="23">
        <f>C62-C64-C65-C66-C67-C76-C77</f>
        <v>80903.49999999999</v>
      </c>
      <c r="D79" s="23">
        <f>D62-D64-D65-D66-D67-D76-D77</f>
        <v>33561.399999999965</v>
      </c>
    </row>
    <row r="80" spans="1:4" ht="12.75" hidden="1">
      <c r="A80" s="1" t="s">
        <v>24</v>
      </c>
      <c r="B80" s="23">
        <v>1008799.4</v>
      </c>
      <c r="C80" s="20">
        <v>937778.5</v>
      </c>
      <c r="D80" s="1">
        <v>967823.8</v>
      </c>
    </row>
    <row r="81" spans="2:4" ht="12.75" hidden="1">
      <c r="B81" s="23">
        <f>B62-B80</f>
        <v>699632.6999999998</v>
      </c>
      <c r="C81" s="23">
        <f>C62-C80</f>
        <v>50390.40000000002</v>
      </c>
      <c r="D81" s="12">
        <f>D62-D80</f>
        <v>-191703.80000000005</v>
      </c>
    </row>
    <row r="82" ht="12.75" hidden="1"/>
    <row r="83" spans="2:3" ht="12.75" hidden="1">
      <c r="B83" s="23"/>
      <c r="C83" s="23"/>
    </row>
    <row r="84" ht="12.75" hidden="1"/>
    <row r="85" ht="12.75" hidden="1"/>
    <row r="86" spans="1:7" ht="12.75" hidden="1">
      <c r="A86" s="4" t="s">
        <v>13</v>
      </c>
      <c r="B86" s="23" t="e">
        <f>B64-#REF!</f>
        <v>#REF!</v>
      </c>
      <c r="C86" s="23" t="e">
        <f>C64-#REF!</f>
        <v>#REF!</v>
      </c>
      <c r="D86" s="23" t="e">
        <f>D64-#REF!</f>
        <v>#REF!</v>
      </c>
      <c r="E86" s="37">
        <v>639719963.17</v>
      </c>
      <c r="F86" s="1">
        <v>116886993.32</v>
      </c>
      <c r="G86" s="19">
        <f>E86+F86</f>
        <v>756606956.49</v>
      </c>
    </row>
    <row r="87" spans="1:7" ht="12.75" hidden="1">
      <c r="A87" s="4" t="s">
        <v>14</v>
      </c>
      <c r="B87" s="23" t="e">
        <f>B65-#REF!</f>
        <v>#REF!</v>
      </c>
      <c r="C87" s="23" t="e">
        <f>C65-#REF!</f>
        <v>#REF!</v>
      </c>
      <c r="D87" s="23" t="e">
        <f>D65-#REF!</f>
        <v>#REF!</v>
      </c>
      <c r="E87" s="40">
        <v>267624.39</v>
      </c>
      <c r="F87" s="1">
        <f>2901445.75+7886520.17</f>
        <v>10787965.92</v>
      </c>
      <c r="G87" s="41">
        <f>E87+F87</f>
        <v>11055590.31</v>
      </c>
    </row>
    <row r="88" spans="1:7" ht="12.75" hidden="1">
      <c r="A88" s="4" t="s">
        <v>4</v>
      </c>
      <c r="B88" s="23" t="e">
        <f>B66-#REF!</f>
        <v>#REF!</v>
      </c>
      <c r="C88" s="23" t="e">
        <f>C66-#REF!</f>
        <v>#REF!</v>
      </c>
      <c r="D88" s="23" t="e">
        <f>D66-#REF!</f>
        <v>#REF!</v>
      </c>
      <c r="E88" s="1">
        <v>28243497.23</v>
      </c>
      <c r="G88" s="19">
        <f>E88+F88</f>
        <v>28243497.23</v>
      </c>
    </row>
    <row r="89" spans="1:7" ht="12.75" hidden="1">
      <c r="A89" s="4" t="s">
        <v>3</v>
      </c>
      <c r="B89" s="23" t="e">
        <f>B67-#REF!</f>
        <v>#REF!</v>
      </c>
      <c r="C89" s="23" t="e">
        <f>C67-#REF!</f>
        <v>#REF!</v>
      </c>
      <c r="D89" s="23" t="e">
        <f>D67-#REF!</f>
        <v>#REF!</v>
      </c>
      <c r="E89" s="43">
        <v>61376658.7</v>
      </c>
      <c r="F89" s="1">
        <v>6079813.68</v>
      </c>
      <c r="G89" s="19">
        <f>E89+F89</f>
        <v>67456472.38</v>
      </c>
    </row>
    <row r="90" spans="1:7" ht="26.25" hidden="1">
      <c r="A90" s="4" t="s">
        <v>21</v>
      </c>
      <c r="B90" s="44" t="e">
        <f>B68-#REF!</f>
        <v>#REF!</v>
      </c>
      <c r="C90" s="44" t="e">
        <f>C68-#REF!</f>
        <v>#REF!</v>
      </c>
      <c r="D90" s="23" t="e">
        <f>D68-#REF!</f>
        <v>#REF!</v>
      </c>
      <c r="E90" s="12">
        <v>2295565.73</v>
      </c>
      <c r="F90" s="1">
        <v>48819.04</v>
      </c>
      <c r="G90" s="19">
        <f>E90+F90</f>
        <v>2344384.77</v>
      </c>
    </row>
    <row r="91" ht="12.75" hidden="1">
      <c r="G91" s="19">
        <v>492170.25</v>
      </c>
    </row>
    <row r="92" spans="1:4" ht="12.75" hidden="1">
      <c r="A92" s="4" t="s">
        <v>15</v>
      </c>
      <c r="B92" s="23" t="e">
        <f>B69-#REF!</f>
        <v>#REF!</v>
      </c>
      <c r="C92" s="23" t="e">
        <f>C69-#REF!</f>
        <v>#REF!</v>
      </c>
      <c r="D92" s="23" t="e">
        <f>D69-#REF!</f>
        <v>#REF!</v>
      </c>
    </row>
    <row r="93" ht="12.75" hidden="1"/>
    <row r="94" ht="12.75" hidden="1"/>
    <row r="95" spans="1:5" ht="12.75" hidden="1">
      <c r="A95" s="1" t="s">
        <v>33</v>
      </c>
      <c r="B95" s="19">
        <v>3999</v>
      </c>
      <c r="C95" s="19">
        <v>3453.1</v>
      </c>
      <c r="D95" s="19">
        <v>1014</v>
      </c>
      <c r="E95" s="19">
        <v>1014009</v>
      </c>
    </row>
  </sheetData>
  <sheetProtection/>
  <mergeCells count="9">
    <mergeCell ref="E6:E7"/>
    <mergeCell ref="F6:G6"/>
    <mergeCell ref="A2:G2"/>
    <mergeCell ref="A3:G3"/>
    <mergeCell ref="A5:A7"/>
    <mergeCell ref="B5:B7"/>
    <mergeCell ref="C5:C7"/>
    <mergeCell ref="D5:D7"/>
    <mergeCell ref="E5:G5"/>
  </mergeCells>
  <printOptions horizontalCentered="1" verticalCentered="1"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67"/>
  <sheetViews>
    <sheetView tabSelected="1" view="pageBreakPreview" zoomScaleSheetLayoutView="100" zoomScalePageLayoutView="0" workbookViewId="0" topLeftCell="A2">
      <selection activeCell="A75" sqref="A75"/>
    </sheetView>
  </sheetViews>
  <sheetFormatPr defaultColWidth="9.140625" defaultRowHeight="12.75"/>
  <cols>
    <col min="1" max="1" width="42.57421875" style="1" customWidth="1"/>
    <col min="2" max="2" width="12.8515625" style="19" customWidth="1"/>
    <col min="3" max="3" width="14.421875" style="19" customWidth="1"/>
    <col min="4" max="4" width="11.421875" style="19" customWidth="1"/>
    <col min="5" max="5" width="12.421875" style="19" customWidth="1"/>
    <col min="6" max="6" width="14.00390625" style="19" customWidth="1"/>
    <col min="7" max="7" width="14.421875" style="19" customWidth="1"/>
    <col min="8" max="8" width="14.00390625" style="19" customWidth="1"/>
    <col min="9" max="9" width="12.00390625" style="19" hidden="1" customWidth="1"/>
    <col min="10" max="10" width="9.28125" style="19" bestFit="1" customWidth="1"/>
    <col min="11" max="16384" width="9.140625" style="19" customWidth="1"/>
  </cols>
  <sheetData>
    <row r="1" spans="2:8" s="1" customFormat="1" ht="12.75" customHeight="1" hidden="1">
      <c r="B1" s="19"/>
      <c r="C1" s="19"/>
      <c r="D1" s="19"/>
      <c r="E1" s="19"/>
      <c r="F1" s="90" t="s">
        <v>68</v>
      </c>
      <c r="G1" s="90"/>
      <c r="H1" s="90"/>
    </row>
    <row r="2" spans="1:8" s="1" customFormat="1" ht="24" customHeight="1">
      <c r="A2" s="30"/>
      <c r="B2" s="19"/>
      <c r="C2" s="19"/>
      <c r="D2" s="19"/>
      <c r="E2" s="19"/>
      <c r="F2" s="19"/>
      <c r="G2" s="19"/>
      <c r="H2" s="19"/>
    </row>
    <row r="3" spans="2:8" s="1" customFormat="1" ht="12.75" hidden="1">
      <c r="B3" s="19"/>
      <c r="C3" s="19"/>
      <c r="D3" s="19"/>
      <c r="E3" s="19"/>
      <c r="F3" s="19"/>
      <c r="G3" s="19"/>
      <c r="H3" s="19"/>
    </row>
    <row r="4" spans="1:8" s="1" customFormat="1" ht="15">
      <c r="A4" s="86" t="s">
        <v>76</v>
      </c>
      <c r="B4" s="86"/>
      <c r="C4" s="86"/>
      <c r="D4" s="86"/>
      <c r="E4" s="86"/>
      <c r="F4" s="86"/>
      <c r="G4" s="86"/>
      <c r="H4" s="86"/>
    </row>
    <row r="5" spans="1:8" s="1" customFormat="1" ht="15">
      <c r="A5" s="86" t="s">
        <v>77</v>
      </c>
      <c r="B5" s="86"/>
      <c r="C5" s="86"/>
      <c r="D5" s="86"/>
      <c r="E5" s="86"/>
      <c r="F5" s="86"/>
      <c r="G5" s="86"/>
      <c r="H5" s="86"/>
    </row>
    <row r="6" spans="2:8" s="1" customFormat="1" ht="13.5" customHeight="1">
      <c r="B6" s="19"/>
      <c r="C6" s="19"/>
      <c r="D6" s="19"/>
      <c r="E6" s="19"/>
      <c r="F6" s="19"/>
      <c r="G6" s="19"/>
      <c r="H6" s="1" t="s">
        <v>58</v>
      </c>
    </row>
    <row r="7" spans="1:8" s="13" customFormat="1" ht="12" customHeight="1">
      <c r="A7" s="80" t="s">
        <v>0</v>
      </c>
      <c r="B7" s="87" t="s">
        <v>61</v>
      </c>
      <c r="C7" s="91" t="s">
        <v>56</v>
      </c>
      <c r="D7" s="92"/>
      <c r="E7" s="80" t="s">
        <v>59</v>
      </c>
      <c r="F7" s="18" t="s">
        <v>36</v>
      </c>
      <c r="G7" s="80" t="s">
        <v>37</v>
      </c>
      <c r="H7" s="78" t="s">
        <v>2</v>
      </c>
    </row>
    <row r="8" spans="1:8" s="13" customFormat="1" ht="18" customHeight="1" hidden="1">
      <c r="A8" s="81"/>
      <c r="B8" s="88"/>
      <c r="C8" s="51"/>
      <c r="D8" s="47"/>
      <c r="E8" s="81"/>
      <c r="F8" s="47"/>
      <c r="G8" s="81"/>
      <c r="H8" s="48" t="s">
        <v>18</v>
      </c>
    </row>
    <row r="9" spans="1:8" s="13" customFormat="1" ht="74.25" customHeight="1">
      <c r="A9" s="82"/>
      <c r="B9" s="89"/>
      <c r="C9" s="18" t="s">
        <v>62</v>
      </c>
      <c r="D9" s="18" t="s">
        <v>60</v>
      </c>
      <c r="E9" s="82"/>
      <c r="F9" s="49" t="s">
        <v>63</v>
      </c>
      <c r="G9" s="82"/>
      <c r="H9" s="77" t="s">
        <v>69</v>
      </c>
    </row>
    <row r="10" spans="1:9" s="27" customFormat="1" ht="36.75" customHeight="1">
      <c r="A10" s="16" t="s">
        <v>25</v>
      </c>
      <c r="B10" s="17">
        <f>B13+B12+B14</f>
        <v>6336.1</v>
      </c>
      <c r="C10" s="17">
        <f>C13+C12+C14</f>
        <v>5441.9</v>
      </c>
      <c r="D10" s="17">
        <f>D13+D12+D14</f>
        <v>3063.9</v>
      </c>
      <c r="E10" s="17">
        <f>E13+E12+E14</f>
        <v>702.4</v>
      </c>
      <c r="F10" s="17">
        <f>F13+F12+F14</f>
        <v>344.79999999999995</v>
      </c>
      <c r="G10" s="17">
        <f>E10/B10*100</f>
        <v>11.085683622417575</v>
      </c>
      <c r="H10" s="17">
        <f>F10/D10</f>
        <v>0.11253630993178627</v>
      </c>
      <c r="I10" s="32">
        <v>692</v>
      </c>
    </row>
    <row r="11" spans="1:8" ht="15.75" customHeight="1">
      <c r="A11" s="2" t="s">
        <v>2</v>
      </c>
      <c r="B11" s="54"/>
      <c r="C11" s="54"/>
      <c r="D11" s="54"/>
      <c r="E11" s="54"/>
      <c r="F11" s="54"/>
      <c r="G11" s="54"/>
      <c r="H11" s="60"/>
    </row>
    <row r="12" spans="1:8" ht="15.75" customHeight="1">
      <c r="A12" s="2" t="s">
        <v>47</v>
      </c>
      <c r="B12" s="62">
        <v>296.8</v>
      </c>
      <c r="C12" s="54"/>
      <c r="D12" s="54"/>
      <c r="E12" s="62">
        <v>28</v>
      </c>
      <c r="F12" s="54"/>
      <c r="G12" s="62">
        <f>E12/B12*100</f>
        <v>9.433962264150942</v>
      </c>
      <c r="H12" s="60"/>
    </row>
    <row r="13" spans="1:9" s="28" customFormat="1" ht="28.5" customHeight="1">
      <c r="A13" s="4" t="s">
        <v>38</v>
      </c>
      <c r="B13" s="57">
        <f>267.8+2202.4+329.6+1640-235.4</f>
        <v>4204.400000000001</v>
      </c>
      <c r="C13" s="57">
        <f>2202.4+1640-235.4</f>
        <v>3607</v>
      </c>
      <c r="D13" s="57">
        <v>1229</v>
      </c>
      <c r="E13" s="57">
        <v>632</v>
      </c>
      <c r="F13" s="57">
        <v>302.4</v>
      </c>
      <c r="G13" s="62">
        <f>E13/B13*100</f>
        <v>15.03187137284749</v>
      </c>
      <c r="H13" s="60"/>
      <c r="I13" s="26"/>
    </row>
    <row r="14" spans="1:9" s="28" customFormat="1" ht="28.5" customHeight="1">
      <c r="A14" s="4" t="s">
        <v>39</v>
      </c>
      <c r="B14" s="57">
        <f>1599.5+235.4</f>
        <v>1834.9</v>
      </c>
      <c r="C14" s="57">
        <f>1599.5+235.4</f>
        <v>1834.9</v>
      </c>
      <c r="D14" s="57">
        <v>1834.9</v>
      </c>
      <c r="E14" s="57">
        <v>42.4</v>
      </c>
      <c r="F14" s="57">
        <v>42.4</v>
      </c>
      <c r="G14" s="62">
        <f>E14/B14*100</f>
        <v>2.3107526295710934</v>
      </c>
      <c r="H14" s="63">
        <f>F14/D14*100</f>
        <v>2.3107526295710934</v>
      </c>
      <c r="I14" s="26"/>
    </row>
    <row r="15" spans="1:9" s="27" customFormat="1" ht="20.25" customHeight="1">
      <c r="A15" s="16" t="s">
        <v>26</v>
      </c>
      <c r="B15" s="17">
        <f>B17+B19+B20+B21+B22+B23+B18</f>
        <v>153011.30000000002</v>
      </c>
      <c r="C15" s="17">
        <f>C22+C23</f>
        <v>76925.90000000001</v>
      </c>
      <c r="D15" s="17">
        <f>D22+D23</f>
        <v>32130.3</v>
      </c>
      <c r="E15" s="17">
        <f>E17+E19+E20+E21+E22+E23+E18</f>
        <v>27784.019999999997</v>
      </c>
      <c r="F15" s="17">
        <f>F17+F19+F20+F21+F22+F23+F18</f>
        <v>2396.3</v>
      </c>
      <c r="G15" s="17">
        <f>E15/B15*100</f>
        <v>18.158149104020417</v>
      </c>
      <c r="H15" s="17">
        <f>F15/D15*100</f>
        <v>7.458069174579758</v>
      </c>
      <c r="I15" s="32">
        <v>323</v>
      </c>
    </row>
    <row r="16" spans="1:8" ht="12.75">
      <c r="A16" s="2" t="s">
        <v>2</v>
      </c>
      <c r="B16" s="54"/>
      <c r="C16" s="54"/>
      <c r="D16" s="54"/>
      <c r="E16" s="54"/>
      <c r="F16" s="54"/>
      <c r="G16" s="54"/>
      <c r="H16" s="60"/>
    </row>
    <row r="17" spans="1:8" s="28" customFormat="1" ht="21.75" customHeight="1">
      <c r="A17" s="4" t="s">
        <v>13</v>
      </c>
      <c r="B17" s="57">
        <v>8056.5</v>
      </c>
      <c r="C17" s="57"/>
      <c r="D17" s="57"/>
      <c r="E17" s="57">
        <v>3737.6</v>
      </c>
      <c r="F17" s="57"/>
      <c r="G17" s="63">
        <f aca="true" t="shared" si="0" ref="G17:G22">E17/B17*100</f>
        <v>46.39235399987587</v>
      </c>
      <c r="H17" s="60"/>
    </row>
    <row r="18" spans="1:9" s="28" customFormat="1" ht="21.75" customHeight="1">
      <c r="A18" s="4" t="s">
        <v>14</v>
      </c>
      <c r="B18" s="57">
        <v>15.1</v>
      </c>
      <c r="C18" s="57"/>
      <c r="D18" s="57"/>
      <c r="E18" s="57">
        <v>15.1</v>
      </c>
      <c r="F18" s="57"/>
      <c r="G18" s="63">
        <f t="shared" si="0"/>
        <v>100</v>
      </c>
      <c r="H18" s="60"/>
      <c r="I18" s="26"/>
    </row>
    <row r="19" spans="1:8" s="28" customFormat="1" ht="20.25" customHeight="1">
      <c r="A19" s="4" t="s">
        <v>4</v>
      </c>
      <c r="B19" s="57">
        <v>62754.3</v>
      </c>
      <c r="C19" s="57"/>
      <c r="D19" s="57"/>
      <c r="E19" s="57">
        <v>17775.12</v>
      </c>
      <c r="F19" s="57"/>
      <c r="G19" s="63">
        <f t="shared" si="0"/>
        <v>28.324943470009224</v>
      </c>
      <c r="H19" s="60"/>
    </row>
    <row r="20" spans="1:9" s="28" customFormat="1" ht="12.75">
      <c r="A20" s="4" t="s">
        <v>3</v>
      </c>
      <c r="B20" s="57">
        <v>84.5</v>
      </c>
      <c r="C20" s="57"/>
      <c r="D20" s="57"/>
      <c r="E20" s="57">
        <v>34.3</v>
      </c>
      <c r="F20" s="57"/>
      <c r="G20" s="63">
        <f t="shared" si="0"/>
        <v>40.59171597633136</v>
      </c>
      <c r="H20" s="60"/>
      <c r="I20" s="26"/>
    </row>
    <row r="21" spans="1:9" s="28" customFormat="1" ht="21.75" customHeight="1">
      <c r="A21" s="4" t="s">
        <v>40</v>
      </c>
      <c r="B21" s="57">
        <v>4520.8</v>
      </c>
      <c r="C21" s="57"/>
      <c r="D21" s="57"/>
      <c r="E21" s="57">
        <v>3290.4</v>
      </c>
      <c r="F21" s="57"/>
      <c r="G21" s="63">
        <f t="shared" si="0"/>
        <v>72.783578127765</v>
      </c>
      <c r="H21" s="60"/>
      <c r="I21" s="26"/>
    </row>
    <row r="22" spans="1:9" s="28" customFormat="1" ht="30" customHeight="1">
      <c r="A22" s="4" t="s">
        <v>38</v>
      </c>
      <c r="B22" s="57">
        <v>2367</v>
      </c>
      <c r="C22" s="57">
        <v>1712.8</v>
      </c>
      <c r="D22" s="57">
        <v>827.2</v>
      </c>
      <c r="E22" s="57">
        <v>761.5</v>
      </c>
      <c r="F22" s="57">
        <v>226.3</v>
      </c>
      <c r="G22" s="63">
        <f t="shared" si="0"/>
        <v>32.171525137304606</v>
      </c>
      <c r="H22" s="63">
        <f>F22/D22*100</f>
        <v>27.357350096711798</v>
      </c>
      <c r="I22" s="26">
        <v>162</v>
      </c>
    </row>
    <row r="23" spans="1:9" s="28" customFormat="1" ht="15" customHeight="1">
      <c r="A23" s="4" t="s">
        <v>39</v>
      </c>
      <c r="B23" s="57">
        <v>75213.1</v>
      </c>
      <c r="C23" s="57">
        <v>75213.1</v>
      </c>
      <c r="D23" s="57">
        <v>31303.1</v>
      </c>
      <c r="E23" s="57">
        <v>2170</v>
      </c>
      <c r="F23" s="57">
        <v>2170</v>
      </c>
      <c r="G23" s="57">
        <f>E23/B23*100</f>
        <v>2.885135701094623</v>
      </c>
      <c r="H23" s="63">
        <f>F23/D23*100</f>
        <v>6.932220770466824</v>
      </c>
      <c r="I23" s="26">
        <v>450</v>
      </c>
    </row>
    <row r="24" spans="1:8" s="28" customFormat="1" ht="19.5" customHeight="1" hidden="1">
      <c r="A24" s="42"/>
      <c r="B24" s="57"/>
      <c r="C24" s="57"/>
      <c r="D24" s="57"/>
      <c r="E24" s="57"/>
      <c r="F24" s="57"/>
      <c r="G24" s="57"/>
      <c r="H24" s="17" t="e">
        <f>F24/C24*100</f>
        <v>#DIV/0!</v>
      </c>
    </row>
    <row r="25" spans="1:11" s="29" customFormat="1" ht="24" customHeight="1" hidden="1">
      <c r="A25" s="25"/>
      <c r="B25" s="59"/>
      <c r="C25" s="59"/>
      <c r="D25" s="59"/>
      <c r="E25" s="60"/>
      <c r="F25" s="60"/>
      <c r="G25" s="60"/>
      <c r="H25" s="17" t="e">
        <f>F25/C25*100</f>
        <v>#DIV/0!</v>
      </c>
      <c r="I25" s="35">
        <v>881</v>
      </c>
      <c r="J25" s="27"/>
      <c r="K25" s="39"/>
    </row>
    <row r="26" spans="1:10" s="31" customFormat="1" ht="34.5" customHeight="1">
      <c r="A26" s="16" t="s">
        <v>27</v>
      </c>
      <c r="B26" s="17">
        <f>B28+B31+B32+B33+B34</f>
        <v>56643.200000000004</v>
      </c>
      <c r="C26" s="17">
        <f>C28+C31+C32+C33+C34</f>
        <v>53973.4</v>
      </c>
      <c r="D26" s="17">
        <f>D28+D31+D32+D33+D34</f>
        <v>17456.7</v>
      </c>
      <c r="E26" s="17">
        <f>E28+E31+E32+E33+E34</f>
        <v>2026</v>
      </c>
      <c r="F26" s="17">
        <f>F28+F31+F32+F33+F34</f>
        <v>0</v>
      </c>
      <c r="G26" s="17">
        <f>E26/B26*100</f>
        <v>3.5767753234280546</v>
      </c>
      <c r="H26" s="17"/>
      <c r="I26" s="31">
        <v>229</v>
      </c>
      <c r="J26" s="32"/>
    </row>
    <row r="27" spans="1:9" s="1" customFormat="1" ht="12.75">
      <c r="A27" s="2" t="s">
        <v>2</v>
      </c>
      <c r="B27" s="54"/>
      <c r="C27" s="54"/>
      <c r="D27" s="54"/>
      <c r="E27" s="54"/>
      <c r="F27" s="54"/>
      <c r="G27" s="60"/>
      <c r="H27" s="60"/>
      <c r="I27" s="19"/>
    </row>
    <row r="28" spans="1:8" s="26" customFormat="1" ht="16.5" customHeight="1">
      <c r="A28" s="4" t="s">
        <v>13</v>
      </c>
      <c r="B28" s="57">
        <v>2257</v>
      </c>
      <c r="C28" s="57"/>
      <c r="D28" s="57"/>
      <c r="E28" s="57">
        <v>1936</v>
      </c>
      <c r="F28" s="57"/>
      <c r="G28" s="63">
        <f>E28/B28*100</f>
        <v>85.77758085954808</v>
      </c>
      <c r="H28" s="60"/>
    </row>
    <row r="29" spans="1:9" s="26" customFormat="1" ht="15" customHeight="1" hidden="1">
      <c r="A29" s="4" t="s">
        <v>14</v>
      </c>
      <c r="B29" s="61"/>
      <c r="C29" s="61"/>
      <c r="D29" s="61"/>
      <c r="E29" s="61"/>
      <c r="F29" s="61"/>
      <c r="G29" s="63" t="e">
        <f>E29/B29*100</f>
        <v>#DIV/0!</v>
      </c>
      <c r="H29" s="60"/>
      <c r="I29" s="28"/>
    </row>
    <row r="30" spans="1:8" s="26" customFormat="1" ht="12.75" hidden="1">
      <c r="A30" s="4" t="s">
        <v>4</v>
      </c>
      <c r="B30" s="57"/>
      <c r="C30" s="57"/>
      <c r="D30" s="57"/>
      <c r="E30" s="57"/>
      <c r="F30" s="57"/>
      <c r="G30" s="63" t="e">
        <f>E30/B30*100</f>
        <v>#DIV/0!</v>
      </c>
      <c r="H30" s="60"/>
    </row>
    <row r="31" spans="1:8" s="26" customFormat="1" ht="12.75">
      <c r="A31" s="4" t="s">
        <v>3</v>
      </c>
      <c r="B31" s="57">
        <v>112.1</v>
      </c>
      <c r="C31" s="57"/>
      <c r="D31" s="57"/>
      <c r="E31" s="57"/>
      <c r="F31" s="57"/>
      <c r="G31" s="63">
        <f>E31/B31*100</f>
        <v>0</v>
      </c>
      <c r="H31" s="60"/>
    </row>
    <row r="32" spans="1:9" s="26" customFormat="1" ht="16.5" customHeight="1">
      <c r="A32" s="4" t="s">
        <v>15</v>
      </c>
      <c r="B32" s="57">
        <v>300.7</v>
      </c>
      <c r="C32" s="57"/>
      <c r="D32" s="57"/>
      <c r="E32" s="57">
        <v>90</v>
      </c>
      <c r="F32" s="57"/>
      <c r="G32" s="63">
        <f>E32/B32*100</f>
        <v>29.930162953109413</v>
      </c>
      <c r="H32" s="60"/>
      <c r="I32" s="28"/>
    </row>
    <row r="33" spans="1:9" s="26" customFormat="1" ht="24" customHeight="1">
      <c r="A33" s="4" t="s">
        <v>43</v>
      </c>
      <c r="B33" s="57"/>
      <c r="C33" s="57"/>
      <c r="D33" s="57"/>
      <c r="E33" s="57"/>
      <c r="F33" s="57"/>
      <c r="G33" s="63"/>
      <c r="H33" s="60"/>
      <c r="I33" s="26">
        <v>314</v>
      </c>
    </row>
    <row r="34" spans="1:9" s="26" customFormat="1" ht="18" customHeight="1">
      <c r="A34" s="50" t="s">
        <v>73</v>
      </c>
      <c r="B34" s="57">
        <v>53973.4</v>
      </c>
      <c r="C34" s="57">
        <v>53973.4</v>
      </c>
      <c r="D34" s="57">
        <v>17456.7</v>
      </c>
      <c r="E34" s="57"/>
      <c r="F34" s="57"/>
      <c r="G34" s="63"/>
      <c r="H34" s="60"/>
      <c r="I34" s="28"/>
    </row>
    <row r="35" spans="1:9" s="27" customFormat="1" ht="25.5" customHeight="1">
      <c r="A35" s="16" t="s">
        <v>28</v>
      </c>
      <c r="B35" s="17">
        <f>B37+B38+B39</f>
        <v>134367</v>
      </c>
      <c r="C35" s="17">
        <f>C37+C38+C39</f>
        <v>132568.80000000002</v>
      </c>
      <c r="D35" s="17">
        <f>D37+D38+D39</f>
        <v>26726.1</v>
      </c>
      <c r="E35" s="17">
        <f>E37+E38+E39</f>
        <v>1819.3</v>
      </c>
      <c r="F35" s="17">
        <f>F37+F38+F39</f>
        <v>1819.3</v>
      </c>
      <c r="G35" s="17">
        <f>E35/C35*100</f>
        <v>1.3723440206142017</v>
      </c>
      <c r="H35" s="17">
        <f>F35/D35*100</f>
        <v>6.80720344532124</v>
      </c>
      <c r="I35" s="32">
        <v>425</v>
      </c>
    </row>
    <row r="36" spans="1:8" ht="13.5" customHeight="1">
      <c r="A36" s="2" t="s">
        <v>2</v>
      </c>
      <c r="B36" s="62"/>
      <c r="C36" s="62"/>
      <c r="D36" s="62"/>
      <c r="E36" s="62"/>
      <c r="F36" s="62"/>
      <c r="G36" s="60"/>
      <c r="H36" s="60"/>
    </row>
    <row r="37" spans="1:8" s="28" customFormat="1" ht="28.5" customHeight="1">
      <c r="A37" s="4" t="s">
        <v>66</v>
      </c>
      <c r="B37" s="57">
        <v>21283.9</v>
      </c>
      <c r="C37" s="57">
        <v>20219.7</v>
      </c>
      <c r="D37" s="57">
        <v>4785.2</v>
      </c>
      <c r="E37" s="57"/>
      <c r="F37" s="57"/>
      <c r="G37" s="63">
        <f>E37/C37*100</f>
        <v>0</v>
      </c>
      <c r="H37" s="60"/>
    </row>
    <row r="38" spans="1:8" s="25" customFormat="1" ht="32.25" customHeight="1">
      <c r="A38" s="4" t="s">
        <v>41</v>
      </c>
      <c r="B38" s="59">
        <v>111662.1</v>
      </c>
      <c r="C38" s="59">
        <v>110928.1</v>
      </c>
      <c r="D38" s="59">
        <v>20799.3</v>
      </c>
      <c r="E38" s="63">
        <v>999</v>
      </c>
      <c r="F38" s="63">
        <v>999</v>
      </c>
      <c r="G38" s="63">
        <f>E38/B38*100</f>
        <v>0.89466345340093</v>
      </c>
      <c r="H38" s="60">
        <f>F38/D38*100</f>
        <v>4.8030462563643965</v>
      </c>
    </row>
    <row r="39" spans="1:8" s="25" customFormat="1" ht="24" customHeight="1">
      <c r="A39" s="4" t="s">
        <v>64</v>
      </c>
      <c r="B39" s="59">
        <v>1421</v>
      </c>
      <c r="C39" s="59">
        <v>1421</v>
      </c>
      <c r="D39" s="59">
        <v>1141.6</v>
      </c>
      <c r="E39" s="63">
        <v>820.3</v>
      </c>
      <c r="F39" s="63">
        <v>820.3</v>
      </c>
      <c r="G39" s="63">
        <f>E39/B39*100</f>
        <v>57.72695285010556</v>
      </c>
      <c r="H39" s="63">
        <f>F39/D39*100</f>
        <v>71.8552908199019</v>
      </c>
    </row>
    <row r="40" spans="1:9" s="32" customFormat="1" ht="12.75">
      <c r="A40" s="16" t="s">
        <v>29</v>
      </c>
      <c r="B40" s="17">
        <f>B45+B44</f>
        <v>211</v>
      </c>
      <c r="C40" s="17">
        <f>C45+C44</f>
        <v>0</v>
      </c>
      <c r="D40" s="17">
        <f>D45+D44</f>
        <v>0</v>
      </c>
      <c r="E40" s="17">
        <f>E45+E44</f>
        <v>66</v>
      </c>
      <c r="F40" s="17">
        <f>F45+F44</f>
        <v>0</v>
      </c>
      <c r="G40" s="17">
        <f>E40/B40*100</f>
        <v>31.27962085308057</v>
      </c>
      <c r="H40" s="17"/>
      <c r="I40" s="32">
        <v>197</v>
      </c>
    </row>
    <row r="41" spans="1:9" s="1" customFormat="1" ht="11.25" customHeight="1">
      <c r="A41" s="2" t="s">
        <v>2</v>
      </c>
      <c r="B41" s="54"/>
      <c r="C41" s="54"/>
      <c r="D41" s="54"/>
      <c r="E41" s="54"/>
      <c r="F41" s="54"/>
      <c r="G41" s="60"/>
      <c r="H41" s="60"/>
      <c r="I41" s="19"/>
    </row>
    <row r="42" spans="1:9" s="26" customFormat="1" ht="17.25" customHeight="1" hidden="1">
      <c r="A42" s="4" t="s">
        <v>13</v>
      </c>
      <c r="B42" s="57"/>
      <c r="C42" s="57"/>
      <c r="D42" s="57"/>
      <c r="E42" s="57"/>
      <c r="F42" s="57"/>
      <c r="G42" s="60" t="e">
        <f>E42/B42*100</f>
        <v>#DIV/0!</v>
      </c>
      <c r="H42" s="60"/>
      <c r="I42" s="28"/>
    </row>
    <row r="43" spans="1:8" s="26" customFormat="1" ht="27.75" customHeight="1" hidden="1">
      <c r="A43" s="4" t="s">
        <v>3</v>
      </c>
      <c r="B43" s="57"/>
      <c r="C43" s="57"/>
      <c r="D43" s="57"/>
      <c r="E43" s="57"/>
      <c r="F43" s="57"/>
      <c r="G43" s="60" t="e">
        <f>E43/B43*100</f>
        <v>#DIV/0!</v>
      </c>
      <c r="H43" s="60"/>
    </row>
    <row r="44" spans="1:9" s="26" customFormat="1" ht="18" customHeight="1" hidden="1">
      <c r="A44" s="4" t="s">
        <v>15</v>
      </c>
      <c r="B44" s="57"/>
      <c r="C44" s="57"/>
      <c r="D44" s="57"/>
      <c r="E44" s="57"/>
      <c r="F44" s="57"/>
      <c r="G44" s="63"/>
      <c r="H44" s="60"/>
      <c r="I44" s="26">
        <v>461</v>
      </c>
    </row>
    <row r="45" spans="1:9" s="27" customFormat="1" ht="31.5" customHeight="1">
      <c r="A45" s="38" t="s">
        <v>38</v>
      </c>
      <c r="B45" s="59">
        <f>145+66</f>
        <v>211</v>
      </c>
      <c r="C45" s="59"/>
      <c r="D45" s="59"/>
      <c r="E45" s="60">
        <v>66</v>
      </c>
      <c r="F45" s="64"/>
      <c r="G45" s="63"/>
      <c r="H45" s="60"/>
      <c r="I45" s="32"/>
    </row>
    <row r="46" spans="1:9" s="28" customFormat="1" ht="24" customHeight="1" hidden="1">
      <c r="A46" s="4" t="s">
        <v>31</v>
      </c>
      <c r="B46" s="57"/>
      <c r="C46" s="57"/>
      <c r="D46" s="57"/>
      <c r="E46" s="61"/>
      <c r="F46" s="61"/>
      <c r="G46" s="61"/>
      <c r="H46" s="17" t="e">
        <f>F46/C46*100</f>
        <v>#DIV/0!</v>
      </c>
      <c r="I46" s="26"/>
    </row>
    <row r="47" spans="1:9" s="32" customFormat="1" ht="26.25" customHeight="1">
      <c r="A47" s="16" t="s">
        <v>30</v>
      </c>
      <c r="B47" s="17">
        <f>B49+B50+B51</f>
        <v>400</v>
      </c>
      <c r="C47" s="17">
        <f>C49+C50+C51</f>
        <v>0</v>
      </c>
      <c r="D47" s="17">
        <f>D49+D50+D51</f>
        <v>0</v>
      </c>
      <c r="E47" s="17">
        <f>E49+E50+E51</f>
        <v>163.8</v>
      </c>
      <c r="F47" s="17">
        <f>F49+F50+F51</f>
        <v>0</v>
      </c>
      <c r="G47" s="17">
        <f>E47/B47*100</f>
        <v>40.95</v>
      </c>
      <c r="H47" s="17"/>
      <c r="I47" s="32">
        <v>73</v>
      </c>
    </row>
    <row r="48" spans="1:8" s="1" customFormat="1" ht="12.75">
      <c r="A48" s="7" t="s">
        <v>2</v>
      </c>
      <c r="B48" s="62"/>
      <c r="C48" s="62"/>
      <c r="D48" s="62"/>
      <c r="E48" s="62"/>
      <c r="F48" s="62"/>
      <c r="G48" s="60"/>
      <c r="H48" s="60"/>
    </row>
    <row r="49" spans="1:8" s="26" customFormat="1" ht="15.75" customHeight="1">
      <c r="A49" s="4" t="s">
        <v>13</v>
      </c>
      <c r="B49" s="57">
        <v>341.6</v>
      </c>
      <c r="C49" s="71"/>
      <c r="D49" s="71"/>
      <c r="E49" s="57">
        <v>163.8</v>
      </c>
      <c r="F49" s="57"/>
      <c r="G49" s="63">
        <f>E49/B49*100</f>
        <v>47.950819672131146</v>
      </c>
      <c r="H49" s="60"/>
    </row>
    <row r="50" spans="1:8" s="26" customFormat="1" ht="12.75">
      <c r="A50" s="4" t="s">
        <v>3</v>
      </c>
      <c r="B50" s="57">
        <v>10</v>
      </c>
      <c r="C50" s="57"/>
      <c r="D50" s="57"/>
      <c r="E50" s="57"/>
      <c r="F50" s="57"/>
      <c r="G50" s="63">
        <f>E50/B50*100</f>
        <v>0</v>
      </c>
      <c r="H50" s="60"/>
    </row>
    <row r="51" spans="1:9" s="26" customFormat="1" ht="18" customHeight="1">
      <c r="A51" s="4" t="s">
        <v>15</v>
      </c>
      <c r="B51" s="57">
        <v>48.4</v>
      </c>
      <c r="C51" s="57"/>
      <c r="D51" s="57"/>
      <c r="E51" s="57"/>
      <c r="F51" s="57"/>
      <c r="G51" s="63">
        <f>E51/B51*100</f>
        <v>0</v>
      </c>
      <c r="H51" s="60"/>
      <c r="I51" s="26">
        <v>352</v>
      </c>
    </row>
    <row r="52" spans="1:9" s="24" customFormat="1" ht="0.75" customHeight="1" hidden="1">
      <c r="A52" s="15" t="s">
        <v>7</v>
      </c>
      <c r="B52" s="70"/>
      <c r="C52" s="70"/>
      <c r="D52" s="70"/>
      <c r="E52" s="70"/>
      <c r="F52" s="70"/>
      <c r="G52" s="63" t="e">
        <f>E52/B52*100</f>
        <v>#DIV/0!</v>
      </c>
      <c r="H52" s="17" t="e">
        <f>F52/C52*100</f>
        <v>#DIV/0!</v>
      </c>
      <c r="I52" s="11"/>
    </row>
    <row r="53" spans="1:9" s="27" customFormat="1" ht="21.75" customHeight="1" hidden="1">
      <c r="A53" s="9" t="s">
        <v>8</v>
      </c>
      <c r="B53" s="66"/>
      <c r="C53" s="66"/>
      <c r="D53" s="66"/>
      <c r="E53" s="66"/>
      <c r="F53" s="66"/>
      <c r="G53" s="63" t="e">
        <f>E53/B53*100</f>
        <v>#DIV/0!</v>
      </c>
      <c r="H53" s="17" t="e">
        <f>F53/C53*100</f>
        <v>#DIV/0!</v>
      </c>
      <c r="I53" s="32"/>
    </row>
    <row r="54" spans="1:9" s="27" customFormat="1" ht="21" customHeight="1">
      <c r="A54" s="75" t="s">
        <v>57</v>
      </c>
      <c r="B54" s="76">
        <v>139613.5</v>
      </c>
      <c r="C54" s="76">
        <v>139613.5</v>
      </c>
      <c r="D54" s="76">
        <v>103313.5</v>
      </c>
      <c r="E54" s="76">
        <v>12256.7</v>
      </c>
      <c r="F54" s="76">
        <v>12256.7</v>
      </c>
      <c r="G54" s="76">
        <f>E54/C54*100</f>
        <v>8.779022085973063</v>
      </c>
      <c r="H54" s="76">
        <f>F54/D54*100</f>
        <v>11.863599626379903</v>
      </c>
      <c r="I54" s="32"/>
    </row>
    <row r="55" spans="1:9" s="27" customFormat="1" ht="29.25" customHeight="1">
      <c r="A55" s="52" t="s">
        <v>67</v>
      </c>
      <c r="B55" s="60">
        <v>454.6</v>
      </c>
      <c r="C55" s="60">
        <v>454.6</v>
      </c>
      <c r="D55" s="60">
        <v>454.6</v>
      </c>
      <c r="E55" s="60"/>
      <c r="F55" s="60"/>
      <c r="G55" s="60"/>
      <c r="H55" s="60"/>
      <c r="I55" s="32"/>
    </row>
    <row r="56" spans="1:8" s="33" customFormat="1" ht="24" customHeight="1">
      <c r="A56" s="15" t="s">
        <v>42</v>
      </c>
      <c r="B56" s="17">
        <f>B10+B15+B26+B35+B40+B47+B54+B55</f>
        <v>491036.7</v>
      </c>
      <c r="C56" s="17">
        <f>C10+C15+C26+C35+C40+C47+C54+C55</f>
        <v>408978.1</v>
      </c>
      <c r="D56" s="17">
        <f>D10+D15+D26+D35+D40+D47+D54+D55</f>
        <v>183145.1</v>
      </c>
      <c r="E56" s="17">
        <f>E10+E15+E26+E35+E40+E47+E54+E55</f>
        <v>44818.22</v>
      </c>
      <c r="F56" s="17">
        <f>F53+F52+F47+F45+F40+F35+F26+F15+F10+F54</f>
        <v>16817.100000000002</v>
      </c>
      <c r="G56" s="17">
        <f>F56/C56*100</f>
        <v>4.1119805681526715</v>
      </c>
      <c r="H56" s="17">
        <f>F56/D56*100</f>
        <v>9.182391448092252</v>
      </c>
    </row>
    <row r="57" spans="1:8" ht="12.75">
      <c r="A57" s="8" t="s">
        <v>2</v>
      </c>
      <c r="B57" s="54"/>
      <c r="C57" s="54"/>
      <c r="D57" s="54"/>
      <c r="E57" s="54"/>
      <c r="F57" s="54"/>
      <c r="G57" s="60"/>
      <c r="H57" s="60"/>
    </row>
    <row r="58" spans="1:9" s="28" customFormat="1" ht="15" customHeight="1">
      <c r="A58" s="4" t="s">
        <v>13</v>
      </c>
      <c r="B58" s="57">
        <f>B17+B28+B49</f>
        <v>10655.1</v>
      </c>
      <c r="C58" s="57">
        <f>C17+C28+C49</f>
        <v>0</v>
      </c>
      <c r="D58" s="57"/>
      <c r="E58" s="57">
        <f>E17+E28+E49</f>
        <v>5837.400000000001</v>
      </c>
      <c r="F58" s="57">
        <f>F17+F28+F49</f>
        <v>0</v>
      </c>
      <c r="G58" s="63">
        <f>E58/B58*100</f>
        <v>54.78503251963849</v>
      </c>
      <c r="H58" s="60"/>
      <c r="I58" s="45" t="e">
        <f>#REF!/1000</f>
        <v>#REF!</v>
      </c>
    </row>
    <row r="59" spans="1:9" s="28" customFormat="1" ht="13.5" customHeight="1" hidden="1">
      <c r="A59" s="4"/>
      <c r="B59" s="57">
        <f>B18+B29</f>
        <v>15.1</v>
      </c>
      <c r="C59" s="57"/>
      <c r="D59" s="57"/>
      <c r="E59" s="57">
        <f>E18+E29</f>
        <v>15.1</v>
      </c>
      <c r="F59" s="57"/>
      <c r="G59" s="63">
        <f aca="true" t="shared" si="1" ref="G59:G66">E59/B59*100</f>
        <v>100</v>
      </c>
      <c r="H59" s="60"/>
      <c r="I59" s="45" t="e">
        <f>#REF!/1000</f>
        <v>#REF!</v>
      </c>
    </row>
    <row r="60" spans="1:9" s="28" customFormat="1" ht="16.5" customHeight="1">
      <c r="A60" s="4" t="s">
        <v>4</v>
      </c>
      <c r="B60" s="57">
        <f>B19</f>
        <v>62754.3</v>
      </c>
      <c r="C60" s="57">
        <f>C19</f>
        <v>0</v>
      </c>
      <c r="D60" s="57"/>
      <c r="E60" s="57">
        <f>E19</f>
        <v>17775.12</v>
      </c>
      <c r="F60" s="57">
        <f>F19</f>
        <v>0</v>
      </c>
      <c r="G60" s="63">
        <f t="shared" si="1"/>
        <v>28.324943470009224</v>
      </c>
      <c r="H60" s="60"/>
      <c r="I60" s="45" t="e">
        <f>#REF!/1000</f>
        <v>#REF!</v>
      </c>
    </row>
    <row r="61" spans="1:9" s="28" customFormat="1" ht="12.75">
      <c r="A61" s="4" t="s">
        <v>3</v>
      </c>
      <c r="B61" s="57">
        <f>B20+B31+B50</f>
        <v>206.6</v>
      </c>
      <c r="C61" s="57">
        <f>C20+C31+C50</f>
        <v>0</v>
      </c>
      <c r="D61" s="57"/>
      <c r="E61" s="57">
        <f>E20+E31+E50</f>
        <v>34.3</v>
      </c>
      <c r="F61" s="57"/>
      <c r="G61" s="63">
        <f t="shared" si="1"/>
        <v>16.602129719264276</v>
      </c>
      <c r="H61" s="60"/>
      <c r="I61" s="45" t="e">
        <f>#REF!/1000</f>
        <v>#REF!</v>
      </c>
    </row>
    <row r="62" spans="1:9" s="28" customFormat="1" ht="16.5" customHeight="1">
      <c r="A62" s="4" t="s">
        <v>40</v>
      </c>
      <c r="B62" s="57">
        <f>B21+B32+B51+B12+B44</f>
        <v>5166.7</v>
      </c>
      <c r="C62" s="57">
        <f>C21+C32+C51+C12+C44</f>
        <v>0</v>
      </c>
      <c r="D62" s="57"/>
      <c r="E62" s="57">
        <f>E21+E32+E51+E12+E44</f>
        <v>3408.4</v>
      </c>
      <c r="F62" s="57">
        <f>F21+F32+F51+F12+F44</f>
        <v>0</v>
      </c>
      <c r="G62" s="63">
        <f t="shared" si="1"/>
        <v>65.96860665415062</v>
      </c>
      <c r="H62" s="60"/>
      <c r="I62" s="45" t="e">
        <f>#REF!/1000</f>
        <v>#REF!</v>
      </c>
    </row>
    <row r="63" spans="1:9" s="28" customFormat="1" ht="16.5" customHeight="1">
      <c r="A63" s="4" t="s">
        <v>48</v>
      </c>
      <c r="B63" s="57">
        <f>B37</f>
        <v>21283.9</v>
      </c>
      <c r="C63" s="57">
        <f>C37</f>
        <v>20219.7</v>
      </c>
      <c r="D63" s="57"/>
      <c r="E63" s="57">
        <f>E37</f>
        <v>0</v>
      </c>
      <c r="F63" s="57">
        <f>F37</f>
        <v>0</v>
      </c>
      <c r="G63" s="63">
        <f t="shared" si="1"/>
        <v>0</v>
      </c>
      <c r="H63" s="60"/>
      <c r="I63" s="45"/>
    </row>
    <row r="64" spans="1:8" s="28" customFormat="1" ht="24.75" customHeight="1">
      <c r="A64" s="4" t="s">
        <v>22</v>
      </c>
      <c r="B64" s="57">
        <f>B22+B33+B45+B13</f>
        <v>6782.400000000001</v>
      </c>
      <c r="C64" s="57">
        <f>C22+C33+C45+C13</f>
        <v>5319.8</v>
      </c>
      <c r="D64" s="57">
        <f>D22+D33+D45+D13</f>
        <v>2056.2</v>
      </c>
      <c r="E64" s="57">
        <f>E22+E33+E45+E13</f>
        <v>1459.5</v>
      </c>
      <c r="F64" s="57">
        <f>F22+F33+F45+F13</f>
        <v>528.7</v>
      </c>
      <c r="G64" s="63">
        <f t="shared" si="1"/>
        <v>21.518931351733897</v>
      </c>
      <c r="H64" s="57">
        <f>G64/D64*100</f>
        <v>1.0465388265603492</v>
      </c>
    </row>
    <row r="65" spans="1:8" s="28" customFormat="1" ht="17.25" customHeight="1">
      <c r="A65" s="4" t="s">
        <v>39</v>
      </c>
      <c r="B65" s="57">
        <f>B23+B38+B14</f>
        <v>188710.1</v>
      </c>
      <c r="C65" s="57">
        <f>C23+C38+C14</f>
        <v>187976.1</v>
      </c>
      <c r="D65" s="57">
        <f>D23+D38+D14</f>
        <v>53937.299999999996</v>
      </c>
      <c r="E65" s="57">
        <f>E23+E38+E14</f>
        <v>3211.4</v>
      </c>
      <c r="F65" s="57">
        <f>F23+F38+F14</f>
        <v>3211.4</v>
      </c>
      <c r="G65" s="63">
        <f t="shared" si="1"/>
        <v>1.7017637105804087</v>
      </c>
      <c r="H65" s="57">
        <f>G65/D65*100</f>
        <v>0.003155077674597002</v>
      </c>
    </row>
    <row r="66" spans="1:9" ht="19.5" customHeight="1">
      <c r="A66" s="72" t="s">
        <v>65</v>
      </c>
      <c r="B66" s="3">
        <f>B39</f>
        <v>1421</v>
      </c>
      <c r="C66" s="3">
        <f>C39</f>
        <v>1421</v>
      </c>
      <c r="D66" s="3">
        <f>D39</f>
        <v>1141.6</v>
      </c>
      <c r="E66" s="3">
        <f>E39</f>
        <v>820.3</v>
      </c>
      <c r="F66" s="3">
        <f>F39</f>
        <v>820.3</v>
      </c>
      <c r="G66" s="63">
        <f t="shared" si="1"/>
        <v>57.72695285010556</v>
      </c>
      <c r="H66" s="57">
        <f>G66/D66*100</f>
        <v>5.056670712167621</v>
      </c>
      <c r="I66" s="23"/>
    </row>
    <row r="67" spans="1:8" s="1" customFormat="1" ht="12.75">
      <c r="A67" s="53" t="s">
        <v>72</v>
      </c>
      <c r="B67" s="3">
        <f>B34</f>
        <v>53973.4</v>
      </c>
      <c r="C67" s="3">
        <f aca="true" t="shared" si="2" ref="C67:H67">C34</f>
        <v>53973.4</v>
      </c>
      <c r="D67" s="3">
        <f t="shared" si="2"/>
        <v>17456.7</v>
      </c>
      <c r="E67" s="3">
        <f t="shared" si="2"/>
        <v>0</v>
      </c>
      <c r="F67" s="3">
        <f t="shared" si="2"/>
        <v>0</v>
      </c>
      <c r="G67" s="3">
        <f t="shared" si="2"/>
        <v>0</v>
      </c>
      <c r="H67" s="3">
        <f t="shared" si="2"/>
        <v>0</v>
      </c>
    </row>
  </sheetData>
  <sheetProtection/>
  <mergeCells count="8">
    <mergeCell ref="F1:H1"/>
    <mergeCell ref="A4:H4"/>
    <mergeCell ref="A5:H5"/>
    <mergeCell ref="A7:A9"/>
    <mergeCell ref="B7:B9"/>
    <mergeCell ref="C7:D7"/>
    <mergeCell ref="E7:E9"/>
    <mergeCell ref="G7:G9"/>
  </mergeCells>
  <printOptions horizontalCentered="1" verticalCentered="1"/>
  <pageMargins left="0.16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2024-01-09T09:22:56Z</cp:lastPrinted>
  <dcterms:created xsi:type="dcterms:W3CDTF">1996-10-08T23:32:33Z</dcterms:created>
  <dcterms:modified xsi:type="dcterms:W3CDTF">2024-01-17T07:16:54Z</dcterms:modified>
  <cp:category/>
  <cp:version/>
  <cp:contentType/>
  <cp:contentStatus/>
</cp:coreProperties>
</file>