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1"/>
  </bookViews>
  <sheets>
    <sheet name="Загальний Фонд " sheetId="1" r:id="rId1"/>
    <sheet name="Спеціальний Фонд  " sheetId="2" r:id="rId2"/>
  </sheets>
  <definedNames>
    <definedName name="_xlnm.Print_Area" localSheetId="0">'Загальний Фонд '!$A$1:$G$69</definedName>
    <definedName name="_xlnm.Print_Area" localSheetId="1">'Спеціальний Фонд  '!$A$2:$K$67</definedName>
  </definedNames>
  <calcPr fullCalcOnLoad="1"/>
</workbook>
</file>

<file path=xl/sharedStrings.xml><?xml version="1.0" encoding="utf-8"?>
<sst xmlns="http://schemas.openxmlformats.org/spreadsheetml/2006/main" count="160" uniqueCount="74">
  <si>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</si>
  <si>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</si>
  <si>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</si>
  <si>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</si>
  <si>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</si>
  <si>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</si>
  <si>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</si>
  <si>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</si>
  <si>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</si>
  <si>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</si>
  <si>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</si>
  <si>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</si>
  <si>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</si>
  <si>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</si>
  <si>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</si>
  <si>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</si>
  <si>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</si>
  <si>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</si>
  <si>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</si>
  <si>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</si>
  <si>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</si>
  <si>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</si>
  <si>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</si>
  <si>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</si>
  <si>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</si>
  <si>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</si>
  <si>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</si>
  <si>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</si>
  <si>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</si>
  <si>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</si>
  <si>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</si>
  <si>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</si>
  <si>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</si>
  <si>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</si>
  <si>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</si>
  <si>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</si>
  <si>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 xml:space="preserve">капітальні видатки за рахунок надходжень з бюджету м.Києва 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</si>
  <si>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</si>
  <si>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</si>
  <si>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</si>
  <si>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</si>
  <si>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</si>
  <si>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</si>
  <si>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</si>
  <si>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</si>
  <si>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</si>
  <si>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</si>
  <si>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</si>
  <si>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</si>
  <si>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благоустрій цільовий фонд</t>
  </si>
  <si>
    <t>- оплата комун. та енергоносіїв</t>
  </si>
  <si>
    <t xml:space="preserve">- інші видатки </t>
  </si>
  <si>
    <t xml:space="preserve"> з них:</t>
  </si>
  <si>
    <t xml:space="preserve"> капітальні видатки за рахунок надходжень з бюджету м.Києва на рік</t>
  </si>
  <si>
    <t>План  на 2022 рік  (кошторисні призначення)</t>
  </si>
  <si>
    <t>придбання житла для дітей сиріт</t>
  </si>
  <si>
    <t xml:space="preserve">РЕКОНСТРУКЦІЯ /БУДІВНИЦТВО </t>
  </si>
  <si>
    <t>капремонт вул. Костянтинівська,21</t>
  </si>
  <si>
    <t>Затверджено розписом на 2022 рік (з урахуванням змін)</t>
  </si>
  <si>
    <t>на січень-квітень</t>
  </si>
  <si>
    <t>капітальні видатки за рахунок надходжень з бюджету м.Києва до плану на січень-квітень</t>
  </si>
  <si>
    <t>Залишки коштів на рахунках (плата за послуги бюджетних установ)</t>
  </si>
  <si>
    <t>тис.грн</t>
  </si>
  <si>
    <t>енергоносії</t>
  </si>
  <si>
    <t xml:space="preserve">Аналіз використання коштів загального фонду бюджету міста Києва </t>
  </si>
  <si>
    <r>
      <t>Інші послуги, пов</t>
    </r>
    <r>
      <rPr>
        <b/>
        <sz val="14"/>
        <rFont val="Arial Cyr"/>
        <family val="2"/>
      </rPr>
      <t>’</t>
    </r>
    <r>
      <rPr>
        <b/>
        <sz val="14"/>
        <rFont val="Times New Roman"/>
        <family val="1"/>
      </rPr>
      <t>язані з економічною діяльністю</t>
    </r>
  </si>
  <si>
    <t>зарплата педагогічним працівникам приватних закладів освіти</t>
  </si>
  <si>
    <r>
      <t>Надійшло коштів як плата за послуги бюджетних установ(</t>
    </r>
    <r>
      <rPr>
        <sz val="14"/>
        <rFont val="Times New Roman"/>
        <family val="1"/>
      </rPr>
      <t>без житла)</t>
    </r>
  </si>
  <si>
    <t xml:space="preserve">Аналіз використання коштів  спеціального фонду бюджету міста Києва </t>
  </si>
  <si>
    <t>Подільською районною в місті Києві державною адміністрацією  в розрізі газей за січень-травень 2022 року</t>
  </si>
  <si>
    <t>Виконано станом на 01.06.2022</t>
  </si>
  <si>
    <t xml:space="preserve"> план на січень-травень</t>
  </si>
  <si>
    <t>на січень-травень</t>
  </si>
  <si>
    <t>Подільською районною в місті Києві державною адміністрацією  в розрізі газей за січень-травень  2022 року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</si>
</sst>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  <numFmt numFmtId="216" formatCode="#,##0.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4"/>
      <name val="Arial Cyr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204" fontId="54" fillId="0" borderId="0" xfId="0" applyNumberFormat="1" applyFont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04" fontId="1" fillId="3" borderId="0" xfId="0" applyNumberFormat="1" applyFont="1" applyFill="1" applyAlignment="1">
      <alignment horizontal="center" vertical="center" wrapText="1"/>
    </xf>
    <xf numFmtId="204" fontId="54" fillId="3" borderId="0" xfId="0" applyNumberFormat="1" applyFont="1" applyFill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top"/>
    </xf>
    <xf numFmtId="205" fontId="3" fillId="0" borderId="0" xfId="0" applyNumberFormat="1" applyFont="1" applyAlignment="1">
      <alignment horizontal="center" vertical="center" wrapText="1"/>
    </xf>
    <xf numFmtId="206" fontId="54" fillId="0" borderId="10" xfId="0" applyNumberFormat="1" applyFont="1" applyBorder="1" applyAlignment="1">
      <alignment horizontal="center" vertical="center" wrapText="1"/>
    </xf>
    <xf numFmtId="206" fontId="3" fillId="0" borderId="10" xfId="0" applyNumberFormat="1" applyFont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206" fontId="54" fillId="0" borderId="0" xfId="0" applyNumberFormat="1" applyFont="1" applyAlignment="1">
      <alignment horizontal="center" vertical="center" wrapText="1"/>
    </xf>
    <xf numFmtId="206" fontId="56" fillId="33" borderId="10" xfId="0" applyNumberFormat="1" applyFont="1" applyFill="1" applyBorder="1" applyAlignment="1">
      <alignment horizontal="center" vertical="center" wrapText="1"/>
    </xf>
    <xf numFmtId="206" fontId="1" fillId="0" borderId="0" xfId="0" applyNumberFormat="1" applyFont="1" applyAlignment="1">
      <alignment horizontal="center" vertical="center" wrapText="1"/>
    </xf>
    <xf numFmtId="206" fontId="8" fillId="0" borderId="0" xfId="0" applyNumberFormat="1" applyFont="1" applyAlignment="1">
      <alignment horizontal="center" vertical="center" wrapText="1"/>
    </xf>
    <xf numFmtId="206" fontId="9" fillId="0" borderId="11" xfId="0" applyNumberFormat="1" applyFont="1" applyBorder="1" applyAlignment="1">
      <alignment horizontal="right" vertical="top"/>
    </xf>
    <xf numFmtId="206" fontId="1" fillId="34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top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left" vertical="center" wrapText="1"/>
    </xf>
    <xf numFmtId="206" fontId="30" fillId="32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206" fontId="57" fillId="0" borderId="10" xfId="0" applyNumberFormat="1" applyFont="1" applyBorder="1" applyAlignment="1">
      <alignment horizontal="center" vertical="center" wrapText="1"/>
    </xf>
    <xf numFmtId="206" fontId="30" fillId="33" borderId="10" xfId="0" applyNumberFormat="1" applyFont="1" applyFill="1" applyBorder="1" applyAlignment="1">
      <alignment horizontal="center" vertical="center" wrapText="1"/>
    </xf>
    <xf numFmtId="206" fontId="31" fillId="33" borderId="10" xfId="0" applyNumberFormat="1" applyFont="1" applyFill="1" applyBorder="1" applyAlignment="1">
      <alignment horizontal="center" vertical="center" wrapText="1"/>
    </xf>
    <xf numFmtId="206" fontId="31" fillId="0" borderId="10" xfId="0" applyNumberFormat="1" applyFont="1" applyBorder="1" applyAlignment="1">
      <alignment horizontal="center" vertical="center" wrapText="1"/>
    </xf>
    <xf numFmtId="206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206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206" fontId="58" fillId="0" borderId="10" xfId="0" applyNumberFormat="1" applyFont="1" applyFill="1" applyBorder="1" applyAlignment="1">
      <alignment horizontal="center" vertical="center" wrapText="1"/>
    </xf>
    <xf numFmtId="206" fontId="57" fillId="0" borderId="10" xfId="0" applyNumberFormat="1" applyFont="1" applyFill="1" applyBorder="1" applyAlignment="1">
      <alignment horizontal="center" vertical="center" wrapText="1"/>
    </xf>
    <xf numFmtId="49" fontId="30" fillId="3" borderId="10" xfId="0" applyNumberFormat="1" applyFont="1" applyFill="1" applyBorder="1" applyAlignment="1">
      <alignment horizontal="left" vertical="center" wrapText="1"/>
    </xf>
    <xf numFmtId="206" fontId="58" fillId="3" borderId="10" xfId="0" applyNumberFormat="1" applyFont="1" applyFill="1" applyBorder="1" applyAlignment="1">
      <alignment horizontal="center" vertical="center" wrapText="1"/>
    </xf>
    <xf numFmtId="206" fontId="30" fillId="3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206" fontId="58" fillId="33" borderId="10" xfId="0" applyNumberFormat="1" applyFont="1" applyFill="1" applyBorder="1" applyAlignment="1">
      <alignment horizontal="center" vertical="center" wrapText="1"/>
    </xf>
    <xf numFmtId="206" fontId="57" fillId="33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left" vertical="center" wrapText="1"/>
    </xf>
    <xf numFmtId="206" fontId="58" fillId="32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6" fillId="0" borderId="0" xfId="42" applyFont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4" fontId="30" fillId="35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32" borderId="10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0" fillId="32" borderId="10" xfId="0" applyNumberFormat="1" applyFont="1" applyFill="1" applyBorder="1" applyAlignment="1">
      <alignment horizontal="center" vertical="center" wrapText="1"/>
    </xf>
    <xf numFmtId="4" fontId="30" fillId="3" borderId="0" xfId="0" applyNumberFormat="1" applyFont="1" applyFill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31" fillId="32" borderId="10" xfId="0" applyNumberFormat="1" applyFont="1" applyFill="1" applyBorder="1" applyAlignment="1">
      <alignment horizontal="center" vertical="center" wrapText="1"/>
    </xf>
    <xf numFmtId="4" fontId="31" fillId="3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35" borderId="0" xfId="0" applyNumberFormat="1" applyFont="1" applyFill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4" fontId="31" fillId="32" borderId="0" xfId="0" applyNumberFormat="1" applyFont="1" applyFill="1" applyAlignment="1">
      <alignment horizontal="center" vertical="center" wrapText="1"/>
    </xf>
    <xf numFmtId="4" fontId="57" fillId="3" borderId="10" xfId="0" applyNumberFormat="1" applyFont="1" applyFill="1" applyBorder="1" applyAlignment="1">
      <alignment horizontal="center" vertical="center" wrapText="1"/>
    </xf>
    <xf numFmtId="4" fontId="30" fillId="10" borderId="0" xfId="0" applyNumberFormat="1" applyFont="1" applyFill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" fillId="34" borderId="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4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44.140625" style="1" customWidth="1"/>
    <col min="2" max="2" width="25.8515625" style="6" customWidth="1"/>
    <col min="3" max="3" width="18.140625" style="6" customWidth="1"/>
    <col min="4" max="4" width="18.421875" style="6" customWidth="1"/>
    <col min="5" max="5" width="11.8515625" style="6" customWidth="1"/>
    <col min="6" max="6" width="12.8515625" style="6" customWidth="1"/>
    <col min="7" max="7" width="14.57421875" style="6" customWidth="1"/>
    <col min="8" max="8" width="12.00390625" style="6" hidden="1" customWidth="1"/>
    <col min="9" max="9" width="9.28125" style="6" bestFit="1" customWidth="1"/>
    <col min="10" max="16384" width="9.140625" style="6" customWidth="1"/>
  </cols>
  <sheetData>
    <row r="1" spans="2:7" s="1" customFormat="1" ht="18" customHeight="1">
      <c r="B1" s="6"/>
      <c r="C1" s="6"/>
      <c r="D1" s="32"/>
      <c r="E1" s="32"/>
      <c r="F1" s="32"/>
      <c r="G1" s="32"/>
    </row>
    <row r="2" spans="1:7" s="1" customFormat="1" ht="24" customHeight="1">
      <c r="A2" s="14"/>
      <c r="B2" s="6"/>
      <c r="C2" s="6"/>
      <c r="D2" s="6"/>
      <c r="E2" s="6"/>
      <c r="F2" s="32"/>
      <c r="G2" s="32"/>
    </row>
    <row r="3" spans="2:7" s="1" customFormat="1" ht="12.75" hidden="1">
      <c r="B3" s="6"/>
      <c r="C3" s="6"/>
      <c r="D3" s="6"/>
      <c r="E3" s="6"/>
      <c r="F3" s="6"/>
      <c r="G3" s="6"/>
    </row>
    <row r="4" spans="1:7" s="1" customFormat="1" ht="18.75">
      <c r="A4" s="33" t="s">
        <v>64</v>
      </c>
      <c r="B4" s="33"/>
      <c r="C4" s="33"/>
      <c r="D4" s="33"/>
      <c r="E4" s="33"/>
      <c r="F4" s="33"/>
      <c r="G4" s="33"/>
    </row>
    <row r="5" spans="1:7" s="1" customFormat="1" ht="18.75">
      <c r="A5" s="33" t="s">
        <v>69</v>
      </c>
      <c r="B5" s="33"/>
      <c r="C5" s="33"/>
      <c r="D5" s="33"/>
      <c r="E5" s="33"/>
      <c r="F5" s="33"/>
      <c r="G5" s="33"/>
    </row>
    <row r="6" spans="1:7" s="1" customFormat="1" ht="18.75" customHeight="1">
      <c r="A6" s="34"/>
      <c r="B6" s="35"/>
      <c r="C6" s="35"/>
      <c r="D6" s="35"/>
      <c r="E6" s="35"/>
      <c r="F6" s="35"/>
      <c r="G6" s="36" t="s">
        <v>1</v>
      </c>
    </row>
    <row r="7" spans="1:7" s="5" customFormat="1" ht="37.5" customHeight="1">
      <c r="A7" s="37" t="s">
        <v>0</v>
      </c>
      <c r="B7" s="37" t="s">
        <v>58</v>
      </c>
      <c r="C7" s="38" t="s">
        <v>71</v>
      </c>
      <c r="D7" s="37" t="s">
        <v>70</v>
      </c>
      <c r="E7" s="39" t="s">
        <v>46</v>
      </c>
      <c r="F7" s="40"/>
      <c r="G7" s="41"/>
    </row>
    <row r="8" spans="1:7" s="5" customFormat="1" ht="19.5" customHeight="1">
      <c r="A8" s="42"/>
      <c r="B8" s="43"/>
      <c r="C8" s="38"/>
      <c r="D8" s="42"/>
      <c r="E8" s="37" t="s">
        <v>10</v>
      </c>
      <c r="F8" s="38" t="s">
        <v>72</v>
      </c>
      <c r="G8" s="38"/>
    </row>
    <row r="9" spans="1:7" s="5" customFormat="1" ht="18.75" customHeight="1">
      <c r="A9" s="44"/>
      <c r="B9" s="45"/>
      <c r="C9" s="38"/>
      <c r="D9" s="44"/>
      <c r="E9" s="44"/>
      <c r="F9" s="46" t="s">
        <v>16</v>
      </c>
      <c r="G9" s="46" t="s">
        <v>15</v>
      </c>
    </row>
    <row r="10" spans="1:8" s="11" customFormat="1" ht="36.75" customHeight="1">
      <c r="A10" s="47" t="s">
        <v>24</v>
      </c>
      <c r="B10" s="48">
        <f>B12+B13+B14</f>
        <v>103557.79999999999</v>
      </c>
      <c r="C10" s="48">
        <f>C12+C13+C14</f>
        <v>44810.700000000004</v>
      </c>
      <c r="D10" s="48">
        <f>D12+D13+D14</f>
        <v>33294</v>
      </c>
      <c r="E10" s="48">
        <f>D10/B10*100</f>
        <v>32.15016155229254</v>
      </c>
      <c r="F10" s="48">
        <f>D10/C10*100</f>
        <v>74.29921871338763</v>
      </c>
      <c r="G10" s="48">
        <f>D10-C10</f>
        <v>-11516.700000000004</v>
      </c>
      <c r="H10" s="16">
        <v>692</v>
      </c>
    </row>
    <row r="11" spans="1:7" ht="27" customHeight="1">
      <c r="A11" s="49" t="s">
        <v>2</v>
      </c>
      <c r="B11" s="50"/>
      <c r="C11" s="50"/>
      <c r="D11" s="50"/>
      <c r="E11" s="51"/>
      <c r="F11" s="51"/>
      <c r="G11" s="52"/>
    </row>
    <row r="12" spans="1:8" s="12" customFormat="1" ht="40.5" customHeight="1">
      <c r="A12" s="49" t="s">
        <v>12</v>
      </c>
      <c r="B12" s="53">
        <v>96609.2</v>
      </c>
      <c r="C12" s="53">
        <v>42458.3</v>
      </c>
      <c r="D12" s="53">
        <v>31738</v>
      </c>
      <c r="E12" s="52">
        <f>D12/B12*100</f>
        <v>32.85194370722457</v>
      </c>
      <c r="F12" s="52">
        <f>D12/C12*100</f>
        <v>74.75099097231872</v>
      </c>
      <c r="G12" s="52">
        <f>D12-C12</f>
        <v>-10720.300000000003</v>
      </c>
      <c r="H12" s="10"/>
    </row>
    <row r="13" spans="1:8" s="12" customFormat="1" ht="37.5" customHeight="1">
      <c r="A13" s="49" t="s">
        <v>3</v>
      </c>
      <c r="B13" s="53">
        <v>2540.9</v>
      </c>
      <c r="C13" s="53">
        <v>1522.1</v>
      </c>
      <c r="D13" s="53">
        <v>972</v>
      </c>
      <c r="E13" s="52">
        <f>D13/B13*100</f>
        <v>38.25416191113385</v>
      </c>
      <c r="F13" s="52">
        <f>D13/C13*100</f>
        <v>63.859141974903096</v>
      </c>
      <c r="G13" s="52">
        <f>D13-C13</f>
        <v>-550.0999999999999</v>
      </c>
      <c r="H13" s="10"/>
    </row>
    <row r="14" spans="1:8" s="12" customFormat="1" ht="23.25" customHeight="1">
      <c r="A14" s="49" t="s">
        <v>14</v>
      </c>
      <c r="B14" s="53">
        <v>4407.7</v>
      </c>
      <c r="C14" s="53">
        <v>830.3</v>
      </c>
      <c r="D14" s="53">
        <v>584</v>
      </c>
      <c r="E14" s="52">
        <f>D14/B14*100</f>
        <v>13.249540576718017</v>
      </c>
      <c r="F14" s="52">
        <f>D14/C14*100</f>
        <v>70.33602312417199</v>
      </c>
      <c r="G14" s="52">
        <f>D14-C14</f>
        <v>-246.29999999999995</v>
      </c>
      <c r="H14" s="10">
        <v>628</v>
      </c>
    </row>
    <row r="15" spans="1:8" s="11" customFormat="1" ht="38.25" customHeight="1">
      <c r="A15" s="47" t="s">
        <v>25</v>
      </c>
      <c r="B15" s="48">
        <f>B17+B18+B19+B20+B21+B22+B23</f>
        <v>1558721.4</v>
      </c>
      <c r="C15" s="48">
        <f>C17+C18+C19+C20+C21+C22+C23</f>
        <v>713133.8</v>
      </c>
      <c r="D15" s="48">
        <f>D17+D18+D19+D20+D21+D22+D23</f>
        <v>495400.19999999995</v>
      </c>
      <c r="E15" s="48">
        <f>D15/B15*100</f>
        <v>31.782472480329066</v>
      </c>
      <c r="F15" s="48">
        <f>D15/C15*100</f>
        <v>69.46805774736802</v>
      </c>
      <c r="G15" s="48">
        <f>D15-C15</f>
        <v>-217733.6000000001</v>
      </c>
      <c r="H15" s="16">
        <v>323</v>
      </c>
    </row>
    <row r="16" spans="1:7" ht="16.5" customHeight="1">
      <c r="A16" s="49" t="s">
        <v>2</v>
      </c>
      <c r="B16" s="50"/>
      <c r="C16" s="50"/>
      <c r="D16" s="50"/>
      <c r="E16" s="51"/>
      <c r="F16" s="51"/>
      <c r="G16" s="52"/>
    </row>
    <row r="17" spans="1:7" s="12" customFormat="1" ht="36.75" customHeight="1">
      <c r="A17" s="49" t="s">
        <v>12</v>
      </c>
      <c r="B17" s="53">
        <v>1264242.8</v>
      </c>
      <c r="C17" s="53">
        <v>583540.1</v>
      </c>
      <c r="D17" s="53">
        <v>433730.6</v>
      </c>
      <c r="E17" s="52">
        <f aca="true" t="shared" si="0" ref="E17:E23">D17/B17*100</f>
        <v>34.307539659312276</v>
      </c>
      <c r="F17" s="52">
        <f aca="true" t="shared" si="1" ref="F17:F23">D17/C17*100</f>
        <v>74.3274712397657</v>
      </c>
      <c r="G17" s="52">
        <f aca="true" t="shared" si="2" ref="G17:G23">D17-C17</f>
        <v>-149809.5</v>
      </c>
    </row>
    <row r="18" spans="1:7" s="12" customFormat="1" ht="37.5" customHeight="1">
      <c r="A18" s="49" t="s">
        <v>66</v>
      </c>
      <c r="B18" s="53">
        <v>18033.9</v>
      </c>
      <c r="C18" s="53">
        <v>7514.1</v>
      </c>
      <c r="D18" s="53">
        <v>6826.5</v>
      </c>
      <c r="E18" s="52">
        <f t="shared" si="0"/>
        <v>37.85370884833563</v>
      </c>
      <c r="F18" s="52">
        <f t="shared" si="1"/>
        <v>90.84920349742484</v>
      </c>
      <c r="G18" s="52">
        <f t="shared" si="2"/>
        <v>-687.6000000000004</v>
      </c>
    </row>
    <row r="19" spans="1:8" s="12" customFormat="1" ht="27" customHeight="1">
      <c r="A19" s="49" t="s">
        <v>13</v>
      </c>
      <c r="B19" s="53">
        <v>1337.5</v>
      </c>
      <c r="C19" s="53"/>
      <c r="D19" s="53"/>
      <c r="E19" s="52">
        <f t="shared" si="0"/>
        <v>0</v>
      </c>
      <c r="F19" s="52"/>
      <c r="G19" s="52">
        <f t="shared" si="2"/>
        <v>0</v>
      </c>
      <c r="H19" s="10"/>
    </row>
    <row r="20" spans="1:7" s="12" customFormat="1" ht="27.75" customHeight="1">
      <c r="A20" s="49" t="s">
        <v>4</v>
      </c>
      <c r="B20" s="53">
        <v>29787.4</v>
      </c>
      <c r="C20" s="53">
        <v>24417.8</v>
      </c>
      <c r="D20" s="53">
        <v>3718.1</v>
      </c>
      <c r="E20" s="52">
        <f t="shared" si="0"/>
        <v>12.482123313884392</v>
      </c>
      <c r="F20" s="52">
        <f t="shared" si="1"/>
        <v>15.227006528024638</v>
      </c>
      <c r="G20" s="52">
        <f t="shared" si="2"/>
        <v>-20699.7</v>
      </c>
    </row>
    <row r="21" spans="1:8" s="12" customFormat="1" ht="37.5">
      <c r="A21" s="49" t="s">
        <v>3</v>
      </c>
      <c r="B21" s="53">
        <v>126219</v>
      </c>
      <c r="C21" s="53">
        <v>83673.9</v>
      </c>
      <c r="D21" s="54">
        <v>49358.8</v>
      </c>
      <c r="E21" s="52">
        <f t="shared" si="0"/>
        <v>39.10568139503561</v>
      </c>
      <c r="F21" s="52">
        <f t="shared" si="1"/>
        <v>58.98948178583765</v>
      </c>
      <c r="G21" s="52">
        <f t="shared" si="2"/>
        <v>-34315.09999999999</v>
      </c>
      <c r="H21" s="10"/>
    </row>
    <row r="22" spans="1:8" s="12" customFormat="1" ht="25.5" customHeight="1">
      <c r="A22" s="49" t="s">
        <v>19</v>
      </c>
      <c r="B22" s="53">
        <v>54.3</v>
      </c>
      <c r="C22" s="53">
        <v>18.1</v>
      </c>
      <c r="D22" s="53">
        <v>1.8</v>
      </c>
      <c r="E22" s="52">
        <f t="shared" si="0"/>
        <v>3.3149171270718236</v>
      </c>
      <c r="F22" s="52">
        <f t="shared" si="1"/>
        <v>9.94475138121547</v>
      </c>
      <c r="G22" s="52">
        <f t="shared" si="2"/>
        <v>-16.3</v>
      </c>
      <c r="H22" s="10">
        <v>162</v>
      </c>
    </row>
    <row r="23" spans="1:8" s="12" customFormat="1" ht="30" customHeight="1">
      <c r="A23" s="49" t="s">
        <v>14</v>
      </c>
      <c r="B23" s="53">
        <v>119046.5</v>
      </c>
      <c r="C23" s="53">
        <v>13969.8</v>
      </c>
      <c r="D23" s="53">
        <v>1764.4</v>
      </c>
      <c r="E23" s="52">
        <f t="shared" si="0"/>
        <v>1.4821099318333593</v>
      </c>
      <c r="F23" s="52">
        <f t="shared" si="1"/>
        <v>12.63010207733826</v>
      </c>
      <c r="G23" s="52">
        <f t="shared" si="2"/>
        <v>-12205.4</v>
      </c>
      <c r="H23" s="10">
        <v>450</v>
      </c>
    </row>
    <row r="24" spans="1:7" s="12" customFormat="1" ht="19.5" customHeight="1">
      <c r="A24" s="55" t="s">
        <v>31</v>
      </c>
      <c r="B24" s="53">
        <v>66412.1</v>
      </c>
      <c r="C24" s="53">
        <v>6561.8</v>
      </c>
      <c r="D24" s="53"/>
      <c r="E24" s="52">
        <f>D24/B24*100</f>
        <v>0</v>
      </c>
      <c r="F24" s="52">
        <f>D24/C24*100</f>
        <v>0</v>
      </c>
      <c r="G24" s="52">
        <f>D24-C24</f>
        <v>-6561.8</v>
      </c>
    </row>
    <row r="25" spans="1:7" s="12" customFormat="1" ht="18.75" customHeight="1">
      <c r="A25" s="55" t="s">
        <v>33</v>
      </c>
      <c r="B25" s="53">
        <v>52459.2</v>
      </c>
      <c r="C25" s="53">
        <v>7407.9</v>
      </c>
      <c r="D25" s="53">
        <v>1764.4</v>
      </c>
      <c r="E25" s="52">
        <f>D25/B25*100</f>
        <v>3.3633757281849515</v>
      </c>
      <c r="F25" s="52">
        <f>D25/C25*100</f>
        <v>23.81781611522834</v>
      </c>
      <c r="G25" s="52">
        <f>D25-C25</f>
        <v>-5643.5</v>
      </c>
    </row>
    <row r="26" spans="1:10" s="13" customFormat="1" ht="29.25" customHeight="1" hidden="1">
      <c r="A26" s="56" t="s">
        <v>34</v>
      </c>
      <c r="B26" s="54"/>
      <c r="C26" s="57"/>
      <c r="D26" s="57"/>
      <c r="E26" s="52" t="e">
        <f>D26/B26*100</f>
        <v>#DIV/0!</v>
      </c>
      <c r="F26" s="57"/>
      <c r="G26" s="57"/>
      <c r="H26" s="19">
        <v>881</v>
      </c>
      <c r="I26" s="11"/>
      <c r="J26" s="20"/>
    </row>
    <row r="27" spans="1:9" s="15" customFormat="1" ht="58.5" customHeight="1">
      <c r="A27" s="47" t="s">
        <v>26</v>
      </c>
      <c r="B27" s="48">
        <v>35977.2</v>
      </c>
      <c r="C27" s="48">
        <f>C29+C32+C33+C34</f>
        <v>13784.3</v>
      </c>
      <c r="D27" s="48">
        <f>D29+D32+D33+D34</f>
        <v>8853.8</v>
      </c>
      <c r="E27" s="48">
        <f>D27/B27*100</f>
        <v>24.609474889652336</v>
      </c>
      <c r="F27" s="48">
        <f>D27/C27*100</f>
        <v>64.23104546476789</v>
      </c>
      <c r="G27" s="48">
        <f>D27-C27</f>
        <v>-4930.5</v>
      </c>
      <c r="H27" s="15">
        <v>229</v>
      </c>
      <c r="I27" s="16"/>
    </row>
    <row r="28" spans="1:8" s="1" customFormat="1" ht="18.75">
      <c r="A28" s="49" t="s">
        <v>2</v>
      </c>
      <c r="B28" s="50"/>
      <c r="C28" s="50"/>
      <c r="D28" s="50"/>
      <c r="E28" s="51"/>
      <c r="F28" s="51"/>
      <c r="G28" s="52"/>
      <c r="H28" s="6"/>
    </row>
    <row r="29" spans="1:7" s="10" customFormat="1" ht="34.5" customHeight="1">
      <c r="A29" s="49" t="s">
        <v>12</v>
      </c>
      <c r="B29" s="53">
        <v>25403.3</v>
      </c>
      <c r="C29" s="53">
        <v>9680</v>
      </c>
      <c r="D29" s="53">
        <v>7227.8</v>
      </c>
      <c r="E29" s="52">
        <f>D29/B29*100</f>
        <v>28.452208964976993</v>
      </c>
      <c r="F29" s="52">
        <f>D29/C29*100</f>
        <v>74.66735537190083</v>
      </c>
      <c r="G29" s="52">
        <f>D29-C29</f>
        <v>-2452.2</v>
      </c>
    </row>
    <row r="30" spans="1:8" s="10" customFormat="1" ht="15" customHeight="1" hidden="1">
      <c r="A30" s="49" t="s">
        <v>13</v>
      </c>
      <c r="B30" s="50"/>
      <c r="C30" s="50"/>
      <c r="D30" s="50"/>
      <c r="E30" s="52"/>
      <c r="F30" s="52"/>
      <c r="G30" s="52"/>
      <c r="H30" s="12"/>
    </row>
    <row r="31" spans="1:7" s="10" customFormat="1" ht="0.75" customHeight="1" hidden="1">
      <c r="A31" s="49" t="s">
        <v>4</v>
      </c>
      <c r="B31" s="53"/>
      <c r="C31" s="53"/>
      <c r="D31" s="53"/>
      <c r="E31" s="52"/>
      <c r="F31" s="52"/>
      <c r="G31" s="52">
        <f aca="true" t="shared" si="3" ref="G31:G36">D31-C31</f>
        <v>0</v>
      </c>
    </row>
    <row r="32" spans="1:7" s="10" customFormat="1" ht="37.5">
      <c r="A32" s="49" t="s">
        <v>3</v>
      </c>
      <c r="B32" s="53">
        <v>2077.5</v>
      </c>
      <c r="C32" s="53">
        <v>1381</v>
      </c>
      <c r="D32" s="53">
        <v>788.3</v>
      </c>
      <c r="E32" s="52">
        <f aca="true" t="shared" si="4" ref="E32:E38">D32/B32*100</f>
        <v>37.94464500601685</v>
      </c>
      <c r="F32" s="52">
        <f>D32/C32*100</f>
        <v>57.08182476466328</v>
      </c>
      <c r="G32" s="52">
        <f t="shared" si="3"/>
        <v>-592.7</v>
      </c>
    </row>
    <row r="33" spans="1:8" s="10" customFormat="1" ht="27" customHeight="1">
      <c r="A33" s="49" t="s">
        <v>19</v>
      </c>
      <c r="B33" s="53">
        <v>4320.8</v>
      </c>
      <c r="C33" s="53">
        <v>2000</v>
      </c>
      <c r="D33" s="54">
        <v>699.8</v>
      </c>
      <c r="E33" s="52">
        <f t="shared" si="4"/>
        <v>16.196074800962784</v>
      </c>
      <c r="F33" s="52"/>
      <c r="G33" s="52">
        <f t="shared" si="3"/>
        <v>-1300.2</v>
      </c>
      <c r="H33" s="12"/>
    </row>
    <row r="34" spans="1:8" s="10" customFormat="1" ht="18.75" customHeight="1">
      <c r="A34" s="49" t="s">
        <v>51</v>
      </c>
      <c r="B34" s="53">
        <f>B27-B29-B30-B31-B32-B33-B35</f>
        <v>4175.599999999998</v>
      </c>
      <c r="C34" s="53">
        <v>723.3</v>
      </c>
      <c r="D34" s="53">
        <v>137.9</v>
      </c>
      <c r="E34" s="52">
        <f t="shared" si="4"/>
        <v>3.3025193984098116</v>
      </c>
      <c r="F34" s="52">
        <f>D34/C34*100</f>
        <v>19.06539471865063</v>
      </c>
      <c r="G34" s="52">
        <f t="shared" si="3"/>
        <v>-585.4</v>
      </c>
      <c r="H34" s="10">
        <v>314</v>
      </c>
    </row>
    <row r="35" spans="1:8" s="10" customFormat="1" ht="17.25" customHeight="1" hidden="1">
      <c r="A35" s="49" t="s">
        <v>30</v>
      </c>
      <c r="B35" s="53"/>
      <c r="C35" s="53"/>
      <c r="D35" s="53"/>
      <c r="E35" s="52"/>
      <c r="F35" s="52"/>
      <c r="G35" s="52">
        <f t="shared" si="3"/>
        <v>0</v>
      </c>
      <c r="H35" s="12"/>
    </row>
    <row r="36" spans="1:8" s="11" customFormat="1" ht="36" customHeight="1">
      <c r="A36" s="47" t="s">
        <v>27</v>
      </c>
      <c r="B36" s="48">
        <f>B38+B39+B40</f>
        <v>15072.199999999999</v>
      </c>
      <c r="C36" s="48">
        <f>C38+C39</f>
        <v>14497.199999999999</v>
      </c>
      <c r="D36" s="48">
        <f>D38+D39</f>
        <v>14472.199999999999</v>
      </c>
      <c r="E36" s="48">
        <f t="shared" si="4"/>
        <v>96.0191611045501</v>
      </c>
      <c r="F36" s="48">
        <f>D36/C36*100</f>
        <v>99.8275529067682</v>
      </c>
      <c r="G36" s="48">
        <f t="shared" si="3"/>
        <v>-25</v>
      </c>
      <c r="H36" s="16">
        <v>425</v>
      </c>
    </row>
    <row r="37" spans="1:7" ht="15.75" customHeight="1">
      <c r="A37" s="49" t="s">
        <v>2</v>
      </c>
      <c r="B37" s="53"/>
      <c r="C37" s="53"/>
      <c r="D37" s="50"/>
      <c r="E37" s="52"/>
      <c r="F37" s="51"/>
      <c r="G37" s="52"/>
    </row>
    <row r="38" spans="1:7" s="12" customFormat="1" ht="38.25" customHeight="1">
      <c r="A38" s="49" t="s">
        <v>47</v>
      </c>
      <c r="B38" s="53">
        <v>1245.3</v>
      </c>
      <c r="C38" s="53">
        <v>1245.3</v>
      </c>
      <c r="D38" s="53">
        <v>1245.3</v>
      </c>
      <c r="E38" s="52">
        <f t="shared" si="4"/>
        <v>100</v>
      </c>
      <c r="F38" s="52">
        <f>D38/C38*100</f>
        <v>100</v>
      </c>
      <c r="G38" s="52">
        <f>D38-C38</f>
        <v>0</v>
      </c>
    </row>
    <row r="39" spans="1:7" s="12" customFormat="1" ht="30.75" customHeight="1">
      <c r="A39" s="49" t="s">
        <v>22</v>
      </c>
      <c r="B39" s="53">
        <v>13826.9</v>
      </c>
      <c r="C39" s="53">
        <v>13251.9</v>
      </c>
      <c r="D39" s="53">
        <v>13226.9</v>
      </c>
      <c r="E39" s="52">
        <f>D39/B39*100</f>
        <v>95.6606325351308</v>
      </c>
      <c r="F39" s="52">
        <f>D39/C39*100</f>
        <v>99.8113478067296</v>
      </c>
      <c r="G39" s="52">
        <f>D39-C39</f>
        <v>-25</v>
      </c>
    </row>
    <row r="40" spans="1:7" s="9" customFormat="1" ht="24" customHeight="1" hidden="1">
      <c r="A40" s="49" t="s">
        <v>30</v>
      </c>
      <c r="B40" s="54"/>
      <c r="C40" s="54"/>
      <c r="D40" s="54"/>
      <c r="E40" s="52"/>
      <c r="F40" s="52"/>
      <c r="G40" s="52"/>
    </row>
    <row r="41" spans="1:7" s="18" customFormat="1" ht="27.75" customHeight="1" hidden="1">
      <c r="A41" s="58"/>
      <c r="B41" s="59"/>
      <c r="C41" s="59"/>
      <c r="D41" s="59"/>
      <c r="E41" s="57"/>
      <c r="F41" s="59"/>
      <c r="G41" s="60"/>
    </row>
    <row r="42" spans="1:8" s="16" customFormat="1" ht="37.5">
      <c r="A42" s="47" t="s">
        <v>28</v>
      </c>
      <c r="B42" s="48">
        <v>24128.4</v>
      </c>
      <c r="C42" s="48">
        <f>C44+C45+C46</f>
        <v>9016.900000000001</v>
      </c>
      <c r="D42" s="48">
        <f>D44+D45+D46</f>
        <v>6187.299999999999</v>
      </c>
      <c r="E42" s="48">
        <f>D42/B42*100</f>
        <v>25.64322541071931</v>
      </c>
      <c r="F42" s="48">
        <f>D42/C42*100</f>
        <v>68.61892668211911</v>
      </c>
      <c r="G42" s="48">
        <f>D42-C42</f>
        <v>-2829.600000000002</v>
      </c>
      <c r="H42" s="16">
        <v>197</v>
      </c>
    </row>
    <row r="43" spans="1:8" s="1" customFormat="1" ht="19.5" customHeight="1">
      <c r="A43" s="49" t="s">
        <v>2</v>
      </c>
      <c r="B43" s="50"/>
      <c r="C43" s="50"/>
      <c r="D43" s="50"/>
      <c r="E43" s="51"/>
      <c r="F43" s="51"/>
      <c r="G43" s="52"/>
      <c r="H43" s="6"/>
    </row>
    <row r="44" spans="1:8" s="10" customFormat="1" ht="18.75">
      <c r="A44" s="49" t="s">
        <v>12</v>
      </c>
      <c r="B44" s="53">
        <v>19836.4</v>
      </c>
      <c r="C44" s="53">
        <v>7843.5</v>
      </c>
      <c r="D44" s="53">
        <v>5485.2</v>
      </c>
      <c r="E44" s="52">
        <f>D44/B44*100</f>
        <v>27.652194954729687</v>
      </c>
      <c r="F44" s="52">
        <f>D44/C44*100</f>
        <v>69.93306559571619</v>
      </c>
      <c r="G44" s="52">
        <f>D44-C44</f>
        <v>-2358.3</v>
      </c>
      <c r="H44" s="12"/>
    </row>
    <row r="45" spans="1:7" s="10" customFormat="1" ht="18.75">
      <c r="A45" s="49" t="s">
        <v>50</v>
      </c>
      <c r="B45" s="53">
        <v>1558.3</v>
      </c>
      <c r="C45" s="53">
        <v>1015.7</v>
      </c>
      <c r="D45" s="53">
        <v>602.4</v>
      </c>
      <c r="E45" s="52">
        <f>D45/B45*100</f>
        <v>38.657511390617984</v>
      </c>
      <c r="F45" s="52">
        <f>D45/C45*100</f>
        <v>59.308851038692524</v>
      </c>
      <c r="G45" s="52">
        <f>D45-C45</f>
        <v>-413.30000000000007</v>
      </c>
    </row>
    <row r="46" spans="1:8" s="10" customFormat="1" ht="21" customHeight="1">
      <c r="A46" s="49" t="s">
        <v>14</v>
      </c>
      <c r="B46" s="53">
        <f>B42-B44-B45</f>
        <v>2733.7</v>
      </c>
      <c r="C46" s="53">
        <v>157.7</v>
      </c>
      <c r="D46" s="53">
        <v>99.7</v>
      </c>
      <c r="E46" s="52">
        <f>D46/B46*100</f>
        <v>3.647071734279548</v>
      </c>
      <c r="F46" s="52">
        <f>D46/C46*100</f>
        <v>63.22130627774255</v>
      </c>
      <c r="G46" s="52">
        <f>D46-C46</f>
        <v>-57.999999999999986</v>
      </c>
      <c r="H46" s="10">
        <v>461</v>
      </c>
    </row>
    <row r="47" spans="1:8" s="11" customFormat="1" ht="12.75" customHeight="1" hidden="1">
      <c r="A47" s="61" t="s">
        <v>5</v>
      </c>
      <c r="B47" s="62"/>
      <c r="C47" s="62"/>
      <c r="D47" s="62"/>
      <c r="E47" s="63" t="e">
        <f>D47/B47*100</f>
        <v>#DIV/0!</v>
      </c>
      <c r="F47" s="63" t="e">
        <f>D47/C47*100</f>
        <v>#DIV/0!</v>
      </c>
      <c r="G47" s="63">
        <f>D47-C47</f>
        <v>0</v>
      </c>
      <c r="H47" s="16"/>
    </row>
    <row r="48" spans="1:8" ht="12.75" customHeight="1" hidden="1">
      <c r="A48" s="49" t="s">
        <v>2</v>
      </c>
      <c r="B48" s="50"/>
      <c r="C48" s="50"/>
      <c r="D48" s="50"/>
      <c r="E48" s="51"/>
      <c r="F48" s="51"/>
      <c r="G48" s="52"/>
      <c r="H48" s="1"/>
    </row>
    <row r="49" spans="1:8" s="12" customFormat="1" ht="0.75" customHeight="1" hidden="1">
      <c r="A49" s="49" t="s">
        <v>30</v>
      </c>
      <c r="B49" s="53"/>
      <c r="C49" s="50"/>
      <c r="D49" s="50"/>
      <c r="E49" s="52" t="e">
        <f>D49/B49*100</f>
        <v>#DIV/0!</v>
      </c>
      <c r="F49" s="52"/>
      <c r="G49" s="52">
        <f>D49-C49</f>
        <v>0</v>
      </c>
      <c r="H49" s="10"/>
    </row>
    <row r="50" spans="1:8" s="16" customFormat="1" ht="39" customHeight="1">
      <c r="A50" s="47" t="s">
        <v>29</v>
      </c>
      <c r="B50" s="48">
        <v>13990.5</v>
      </c>
      <c r="C50" s="48">
        <f>C52+C53+C54+C55</f>
        <v>4676.8</v>
      </c>
      <c r="D50" s="48">
        <f>D52+D53+D54+D55</f>
        <v>3001.5</v>
      </c>
      <c r="E50" s="48">
        <f>D50/B50*100</f>
        <v>21.453843679639757</v>
      </c>
      <c r="F50" s="48">
        <f>D50/C50*100</f>
        <v>64.17849811837154</v>
      </c>
      <c r="G50" s="48">
        <f>D50-C50</f>
        <v>-1675.3000000000002</v>
      </c>
      <c r="H50" s="16">
        <v>73</v>
      </c>
    </row>
    <row r="51" spans="1:7" s="1" customFormat="1" ht="18.75">
      <c r="A51" s="64" t="s">
        <v>2</v>
      </c>
      <c r="B51" s="53"/>
      <c r="C51" s="53"/>
      <c r="D51" s="50"/>
      <c r="E51" s="51"/>
      <c r="F51" s="65"/>
      <c r="G51" s="66"/>
    </row>
    <row r="52" spans="1:7" s="10" customFormat="1" ht="23.25" customHeight="1">
      <c r="A52" s="49" t="s">
        <v>12</v>
      </c>
      <c r="B52" s="53">
        <v>10242.8</v>
      </c>
      <c r="C52" s="53">
        <v>3987.4</v>
      </c>
      <c r="D52" s="53">
        <v>2586</v>
      </c>
      <c r="E52" s="52">
        <f>D52/B52*100</f>
        <v>25.247002772679352</v>
      </c>
      <c r="F52" s="52">
        <f>D52/C52*100</f>
        <v>64.85429101670262</v>
      </c>
      <c r="G52" s="52">
        <f>D52-C52</f>
        <v>-1401.4</v>
      </c>
    </row>
    <row r="53" spans="1:7" s="10" customFormat="1" ht="29.25" customHeight="1">
      <c r="A53" s="49" t="s">
        <v>45</v>
      </c>
      <c r="B53" s="53">
        <v>4.9</v>
      </c>
      <c r="C53" s="53"/>
      <c r="D53" s="53"/>
      <c r="E53" s="52"/>
      <c r="F53" s="52"/>
      <c r="G53" s="52"/>
    </row>
    <row r="54" spans="1:7" s="10" customFormat="1" ht="26.25" customHeight="1">
      <c r="A54" s="49" t="s">
        <v>50</v>
      </c>
      <c r="B54" s="53">
        <v>722.7</v>
      </c>
      <c r="C54" s="53">
        <v>410.1</v>
      </c>
      <c r="D54" s="53">
        <v>252.1</v>
      </c>
      <c r="E54" s="52">
        <f>D54/B54*100</f>
        <v>34.883077348830774</v>
      </c>
      <c r="F54" s="52">
        <f>D54/C54*100</f>
        <v>61.472811509387945</v>
      </c>
      <c r="G54" s="52">
        <f>D54-C54</f>
        <v>-158.00000000000003</v>
      </c>
    </row>
    <row r="55" spans="1:8" s="10" customFormat="1" ht="24" customHeight="1">
      <c r="A55" s="49" t="s">
        <v>14</v>
      </c>
      <c r="B55" s="53">
        <f>B50-B52-B54-B53</f>
        <v>3020.100000000001</v>
      </c>
      <c r="C55" s="53">
        <v>279.3</v>
      </c>
      <c r="D55" s="53">
        <v>163.4</v>
      </c>
      <c r="E55" s="52">
        <f>D55/B55*100</f>
        <v>5.410416873613455</v>
      </c>
      <c r="F55" s="52">
        <f>D55/C55*100</f>
        <v>58.50340136054422</v>
      </c>
      <c r="G55" s="52">
        <f>D55-C55</f>
        <v>-115.9</v>
      </c>
      <c r="H55" s="10">
        <v>352</v>
      </c>
    </row>
    <row r="56" spans="1:8" s="11" customFormat="1" ht="25.5" customHeight="1" hidden="1">
      <c r="A56" s="67" t="s">
        <v>65</v>
      </c>
      <c r="B56" s="62"/>
      <c r="C56" s="62"/>
      <c r="D56" s="62"/>
      <c r="E56" s="63" t="e">
        <f aca="true" t="shared" si="5" ref="E56:E61">D56/B56*100</f>
        <v>#DIV/0!</v>
      </c>
      <c r="F56" s="51" t="e">
        <f>D56/C56*100</f>
        <v>#DIV/0!</v>
      </c>
      <c r="G56" s="52">
        <f aca="true" t="shared" si="6" ref="G56:G61">D56-C56</f>
        <v>0</v>
      </c>
      <c r="H56" s="16"/>
    </row>
    <row r="57" spans="1:8" s="11" customFormat="1" ht="12.75" customHeight="1" hidden="1">
      <c r="A57" s="67" t="s">
        <v>6</v>
      </c>
      <c r="B57" s="62"/>
      <c r="C57" s="62"/>
      <c r="D57" s="62"/>
      <c r="E57" s="63" t="e">
        <f t="shared" si="5"/>
        <v>#DIV/0!</v>
      </c>
      <c r="F57" s="63" t="e">
        <f>D57/C57*100</f>
        <v>#DIV/0!</v>
      </c>
      <c r="G57" s="63">
        <f t="shared" si="6"/>
        <v>0</v>
      </c>
      <c r="H57" s="16"/>
    </row>
    <row r="58" spans="1:8" s="8" customFormat="1" ht="18.75" hidden="1">
      <c r="A58" s="68" t="s">
        <v>7</v>
      </c>
      <c r="B58" s="69"/>
      <c r="C58" s="69"/>
      <c r="D58" s="69">
        <v>0</v>
      </c>
      <c r="E58" s="48" t="e">
        <f t="shared" si="5"/>
        <v>#DIV/0!</v>
      </c>
      <c r="F58" s="48"/>
      <c r="G58" s="48">
        <f t="shared" si="6"/>
        <v>0</v>
      </c>
      <c r="H58" s="4"/>
    </row>
    <row r="59" spans="1:8" s="11" customFormat="1" ht="38.25" customHeight="1" hidden="1">
      <c r="A59" s="67" t="s">
        <v>8</v>
      </c>
      <c r="B59" s="62"/>
      <c r="C59" s="62"/>
      <c r="D59" s="62"/>
      <c r="E59" s="63" t="e">
        <f t="shared" si="5"/>
        <v>#DIV/0!</v>
      </c>
      <c r="F59" s="63" t="e">
        <f>D59/C59*100</f>
        <v>#DIV/0!</v>
      </c>
      <c r="G59" s="63">
        <f t="shared" si="6"/>
        <v>0</v>
      </c>
      <c r="H59" s="16"/>
    </row>
    <row r="60" spans="1:8" s="11" customFormat="1" ht="30.75" customHeight="1" hidden="1">
      <c r="A60" s="67" t="s">
        <v>11</v>
      </c>
      <c r="B60" s="62"/>
      <c r="C60" s="62"/>
      <c r="D60" s="62"/>
      <c r="E60" s="63" t="e">
        <f t="shared" si="5"/>
        <v>#DIV/0!</v>
      </c>
      <c r="F60" s="63" t="e">
        <f>D60/C60*100</f>
        <v>#DIV/0!</v>
      </c>
      <c r="G60" s="63">
        <f t="shared" si="6"/>
        <v>0</v>
      </c>
      <c r="H60" s="16"/>
    </row>
    <row r="61" spans="1:7" s="17" customFormat="1" ht="27" customHeight="1">
      <c r="A61" s="68" t="s">
        <v>9</v>
      </c>
      <c r="B61" s="48">
        <f>B59+B58+B57+B56+B50+B47+B42+B36+B27+B15+B10+B60</f>
        <v>1751447.5</v>
      </c>
      <c r="C61" s="48">
        <f>C59+C58+C57+C56+C50+C47+C42+C36+C27+C15+C10+C60</f>
        <v>799919.7</v>
      </c>
      <c r="D61" s="48">
        <f>D59+D58+D57+D56+D50+D47+D42+D36+D27+D15+D10+D60</f>
        <v>561209</v>
      </c>
      <c r="E61" s="48">
        <f t="shared" si="5"/>
        <v>32.042581921524906</v>
      </c>
      <c r="F61" s="48">
        <f>D61/C61*100</f>
        <v>70.15816712602529</v>
      </c>
      <c r="G61" s="48">
        <f t="shared" si="6"/>
        <v>-238710.69999999995</v>
      </c>
    </row>
    <row r="62" spans="1:7" ht="18.75">
      <c r="A62" s="70" t="s">
        <v>2</v>
      </c>
      <c r="B62" s="50"/>
      <c r="C62" s="50"/>
      <c r="D62" s="50"/>
      <c r="E62" s="51"/>
      <c r="F62" s="65"/>
      <c r="G62" s="66"/>
    </row>
    <row r="63" spans="1:8" s="12" customFormat="1" ht="18.75" customHeight="1">
      <c r="A63" s="49" t="s">
        <v>12</v>
      </c>
      <c r="B63" s="53">
        <f>B12+B17+B29+B44+B52</f>
        <v>1416334.5</v>
      </c>
      <c r="C63" s="53">
        <f>C12+C17+C29+C44+C52</f>
        <v>647509.3</v>
      </c>
      <c r="D63" s="53">
        <f>D12+D17+D29+D44+D52</f>
        <v>480767.6</v>
      </c>
      <c r="E63" s="52">
        <f aca="true" t="shared" si="7" ref="E63:E68">D63/B63*100</f>
        <v>33.94449545640525</v>
      </c>
      <c r="F63" s="52">
        <f aca="true" t="shared" si="8" ref="F63:F71">D63/C63*100</f>
        <v>74.24875596381395</v>
      </c>
      <c r="G63" s="52">
        <f aca="true" t="shared" si="9" ref="G63:G68">D63-C63</f>
        <v>-166741.70000000007</v>
      </c>
      <c r="H63" s="22">
        <f>G84/1000</f>
        <v>756606.95649</v>
      </c>
    </row>
    <row r="64" spans="1:8" s="12" customFormat="1" ht="18" customHeight="1">
      <c r="A64" s="49" t="s">
        <v>13</v>
      </c>
      <c r="B64" s="53">
        <f>B19+B30+B53</f>
        <v>1342.4</v>
      </c>
      <c r="C64" s="53">
        <f>C19+C30+C53</f>
        <v>0</v>
      </c>
      <c r="D64" s="53">
        <f>D19+D30+D53</f>
        <v>0</v>
      </c>
      <c r="E64" s="53">
        <f>E19+E30+E53</f>
        <v>0</v>
      </c>
      <c r="F64" s="52"/>
      <c r="G64" s="52">
        <f t="shared" si="9"/>
        <v>0</v>
      </c>
      <c r="H64" s="22">
        <f>G85/1000</f>
        <v>11055.590310000001</v>
      </c>
    </row>
    <row r="65" spans="1:8" s="12" customFormat="1" ht="17.25" customHeight="1">
      <c r="A65" s="49" t="s">
        <v>4</v>
      </c>
      <c r="B65" s="53">
        <f>B20+B31</f>
        <v>29787.4</v>
      </c>
      <c r="C65" s="53">
        <f>C20+C31</f>
        <v>24417.8</v>
      </c>
      <c r="D65" s="53">
        <f>D20+D31</f>
        <v>3718.1</v>
      </c>
      <c r="E65" s="52">
        <f t="shared" si="7"/>
        <v>12.482123313884392</v>
      </c>
      <c r="F65" s="52">
        <f t="shared" si="8"/>
        <v>15.227006528024638</v>
      </c>
      <c r="G65" s="52">
        <f t="shared" si="9"/>
        <v>-20699.7</v>
      </c>
      <c r="H65" s="22">
        <f>G86/1000</f>
        <v>28243.49723</v>
      </c>
    </row>
    <row r="66" spans="1:8" s="12" customFormat="1" ht="37.5">
      <c r="A66" s="49" t="s">
        <v>3</v>
      </c>
      <c r="B66" s="53">
        <f>B13+B21+B32+B45+B54</f>
        <v>133118.4</v>
      </c>
      <c r="C66" s="53">
        <f>C13+C21+C32+C45+C54</f>
        <v>88002.8</v>
      </c>
      <c r="D66" s="53">
        <f>D13+D21+D32+D45+D54</f>
        <v>51973.600000000006</v>
      </c>
      <c r="E66" s="52">
        <f t="shared" si="7"/>
        <v>39.0431375377108</v>
      </c>
      <c r="F66" s="52">
        <f t="shared" si="8"/>
        <v>59.05902993995647</v>
      </c>
      <c r="G66" s="52">
        <f t="shared" si="9"/>
        <v>-36029.2</v>
      </c>
      <c r="H66" s="22">
        <f>G87/1000</f>
        <v>67456.47237999999</v>
      </c>
    </row>
    <row r="67" spans="1:8" s="12" customFormat="1" ht="40.5" customHeight="1">
      <c r="A67" s="49" t="s">
        <v>20</v>
      </c>
      <c r="B67" s="53">
        <f>B22+B33</f>
        <v>4375.1</v>
      </c>
      <c r="C67" s="53">
        <f>C22+C33</f>
        <v>2018.1</v>
      </c>
      <c r="D67" s="53">
        <f>D22+D33</f>
        <v>701.5999999999999</v>
      </c>
      <c r="E67" s="52">
        <f t="shared" si="7"/>
        <v>16.03620488674544</v>
      </c>
      <c r="F67" s="52">
        <f t="shared" si="8"/>
        <v>34.76537337099251</v>
      </c>
      <c r="G67" s="52">
        <f t="shared" si="9"/>
        <v>-1316.5</v>
      </c>
      <c r="H67" s="22">
        <f>G88/1000</f>
        <v>2344.38477</v>
      </c>
    </row>
    <row r="68" spans="1:7" s="12" customFormat="1" ht="18.75" customHeight="1">
      <c r="A68" s="49" t="s">
        <v>14</v>
      </c>
      <c r="B68" s="53">
        <f>B14+B23+B34+B38+B39+B46+B55+B58+B18</f>
        <v>166489.7</v>
      </c>
      <c r="C68" s="53">
        <f>C14+C23+C34+C38+C39+C46+C55+C58+C18</f>
        <v>37971.7</v>
      </c>
      <c r="D68" s="53">
        <f>D14+D23+D34+D38+D39+D46+D55+D58+D18</f>
        <v>24048.100000000002</v>
      </c>
      <c r="E68" s="52">
        <f t="shared" si="7"/>
        <v>14.444196848213434</v>
      </c>
      <c r="F68" s="52">
        <f t="shared" si="8"/>
        <v>63.331639089111114</v>
      </c>
      <c r="G68" s="52">
        <f t="shared" si="9"/>
        <v>-13923.599999999995</v>
      </c>
    </row>
    <row r="69" spans="1:7" s="12" customFormat="1" ht="12.75" hidden="1">
      <c r="A69" s="3" t="s">
        <v>30</v>
      </c>
      <c r="B69" s="24">
        <f>B35+B40+B26</f>
        <v>0</v>
      </c>
      <c r="C69" s="24">
        <f>C35+C40</f>
        <v>0</v>
      </c>
      <c r="D69" s="24">
        <f>D35+D40</f>
        <v>0</v>
      </c>
      <c r="E69" s="25" t="e">
        <f>D69/B69*100</f>
        <v>#DIV/0!</v>
      </c>
      <c r="F69" s="25" t="e">
        <f>D69/C69*100</f>
        <v>#DIV/0!</v>
      </c>
      <c r="G69" s="25">
        <f>D69-C69</f>
        <v>0</v>
      </c>
    </row>
    <row r="70" spans="2:8" ht="12.75" hidden="1">
      <c r="B70" s="26">
        <f>B61-B63-B64-B65-B66-B67</f>
        <v>166489.69999999995</v>
      </c>
      <c r="C70" s="26"/>
      <c r="D70" s="26"/>
      <c r="E70" s="26"/>
      <c r="F70" s="26"/>
      <c r="G70" s="26"/>
      <c r="H70" s="7"/>
    </row>
    <row r="71" spans="2:7" ht="12.75" hidden="1">
      <c r="B71" s="26"/>
      <c r="C71" s="23">
        <v>9368.6</v>
      </c>
      <c r="D71" s="23">
        <v>190465.2</v>
      </c>
      <c r="E71" s="26"/>
      <c r="F71" s="27">
        <f t="shared" si="8"/>
        <v>2033.0166727152402</v>
      </c>
      <c r="G71" s="26"/>
    </row>
    <row r="72" spans="2:7" ht="12.75" hidden="1">
      <c r="B72" s="23"/>
      <c r="C72" s="23">
        <f>C68-C71</f>
        <v>28603.1</v>
      </c>
      <c r="D72" s="23">
        <f>D68-D71</f>
        <v>-166417.1</v>
      </c>
      <c r="E72" s="26"/>
      <c r="F72" s="27">
        <f>D72/C72*100</f>
        <v>-581.8149081742889</v>
      </c>
      <c r="G72" s="26"/>
    </row>
    <row r="73" spans="2:7" ht="12.75" hidden="1">
      <c r="B73" s="26"/>
      <c r="C73" s="26"/>
      <c r="D73" s="26"/>
      <c r="E73" s="26"/>
      <c r="F73" s="26"/>
      <c r="G73" s="26"/>
    </row>
    <row r="74" spans="1:7" ht="12.75" hidden="1">
      <c r="A74" s="1">
        <v>2730</v>
      </c>
      <c r="B74" s="26">
        <v>1571.4</v>
      </c>
      <c r="C74" s="26">
        <v>677</v>
      </c>
      <c r="D74" s="26">
        <v>481.7</v>
      </c>
      <c r="E74" s="26"/>
      <c r="F74" s="26"/>
      <c r="G74" s="26"/>
    </row>
    <row r="75" spans="1:7" ht="12.75" hidden="1">
      <c r="A75" s="1">
        <v>2710</v>
      </c>
      <c r="B75" s="26">
        <v>71.9</v>
      </c>
      <c r="C75" s="26">
        <v>35.9</v>
      </c>
      <c r="D75" s="26">
        <v>33.6</v>
      </c>
      <c r="E75" s="26"/>
      <c r="F75" s="26"/>
      <c r="G75" s="26"/>
    </row>
    <row r="76" spans="2:7" ht="12.75" hidden="1">
      <c r="B76" s="26"/>
      <c r="C76" s="26"/>
      <c r="D76" s="26"/>
      <c r="E76" s="26"/>
      <c r="F76" s="26"/>
      <c r="G76" s="26"/>
    </row>
    <row r="77" spans="1:7" ht="12.75" hidden="1">
      <c r="A77" s="1" t="s">
        <v>18</v>
      </c>
      <c r="B77" s="26">
        <f>B61-B63-B64-B65-B66-B74-B75</f>
        <v>169221.49999999997</v>
      </c>
      <c r="C77" s="26">
        <f>C61-C63-C64-C65-C66-C74-C75</f>
        <v>39276.8999999999</v>
      </c>
      <c r="D77" s="26">
        <f>D61-D63-D64-D65-D66-D74-D75</f>
        <v>24234.400000000012</v>
      </c>
      <c r="E77" s="26"/>
      <c r="F77" s="26"/>
      <c r="G77" s="26"/>
    </row>
    <row r="78" spans="1:7" ht="12.75" hidden="1">
      <c r="A78" s="1" t="s">
        <v>23</v>
      </c>
      <c r="B78" s="26">
        <v>1008799.4</v>
      </c>
      <c r="C78" s="23">
        <v>937778.5</v>
      </c>
      <c r="D78" s="28">
        <v>967823.8</v>
      </c>
      <c r="E78" s="26"/>
      <c r="F78" s="26"/>
      <c r="G78" s="26"/>
    </row>
    <row r="79" spans="2:7" ht="12.75" hidden="1">
      <c r="B79" s="26">
        <f>B61-B78</f>
        <v>742648.1</v>
      </c>
      <c r="C79" s="26">
        <f>C61-C78</f>
        <v>-137858.80000000005</v>
      </c>
      <c r="D79" s="28">
        <f>D61-D78</f>
        <v>-406614.80000000005</v>
      </c>
      <c r="E79" s="26"/>
      <c r="F79" s="26"/>
      <c r="G79" s="26"/>
    </row>
    <row r="80" spans="2:7" ht="12.75" hidden="1">
      <c r="B80" s="26"/>
      <c r="C80" s="26"/>
      <c r="D80" s="26"/>
      <c r="E80" s="26"/>
      <c r="F80" s="26"/>
      <c r="G80" s="26"/>
    </row>
    <row r="81" spans="2:7" ht="12.75" hidden="1">
      <c r="B81" s="26"/>
      <c r="C81" s="26"/>
      <c r="D81" s="26"/>
      <c r="E81" s="26"/>
      <c r="F81" s="26"/>
      <c r="G81" s="26"/>
    </row>
    <row r="82" spans="2:7" ht="12.75" hidden="1">
      <c r="B82" s="26"/>
      <c r="C82" s="26"/>
      <c r="D82" s="26"/>
      <c r="E82" s="26"/>
      <c r="F82" s="26"/>
      <c r="G82" s="26"/>
    </row>
    <row r="83" spans="2:7" ht="12.75" hidden="1">
      <c r="B83" s="26"/>
      <c r="C83" s="26"/>
      <c r="D83" s="26"/>
      <c r="E83" s="26"/>
      <c r="F83" s="26"/>
      <c r="G83" s="26"/>
    </row>
    <row r="84" spans="1:7" ht="12.75" hidden="1">
      <c r="A84" s="3" t="s">
        <v>12</v>
      </c>
      <c r="B84" s="26" t="e">
        <f>B63-#REF!</f>
        <v>#REF!</v>
      </c>
      <c r="C84" s="26" t="e">
        <f>C63-#REF!</f>
        <v>#REF!</v>
      </c>
      <c r="D84" s="26" t="e">
        <f>D63-#REF!</f>
        <v>#REF!</v>
      </c>
      <c r="E84" s="29">
        <v>639719963.17</v>
      </c>
      <c r="F84" s="28">
        <v>116886993.32</v>
      </c>
      <c r="G84" s="26">
        <f>E84+F84</f>
        <v>756606956.49</v>
      </c>
    </row>
    <row r="85" spans="1:7" ht="12.75" hidden="1">
      <c r="A85" s="3" t="s">
        <v>13</v>
      </c>
      <c r="B85" s="26" t="e">
        <f>B64-#REF!</f>
        <v>#REF!</v>
      </c>
      <c r="C85" s="26" t="e">
        <f>C64-#REF!</f>
        <v>#REF!</v>
      </c>
      <c r="D85" s="26" t="e">
        <f>D64-#REF!</f>
        <v>#REF!</v>
      </c>
      <c r="E85" s="30">
        <v>267624.39</v>
      </c>
      <c r="F85" s="28">
        <f>2901445.75+7886520.17</f>
        <v>10787965.92</v>
      </c>
      <c r="G85" s="26">
        <f>E85+F85</f>
        <v>11055590.31</v>
      </c>
    </row>
    <row r="86" spans="1:7" ht="12.75" hidden="1">
      <c r="A86" s="3" t="s">
        <v>4</v>
      </c>
      <c r="B86" s="26" t="e">
        <f>B65-#REF!</f>
        <v>#REF!</v>
      </c>
      <c r="C86" s="26" t="e">
        <f>C65-#REF!</f>
        <v>#REF!</v>
      </c>
      <c r="D86" s="26" t="e">
        <f>D65-#REF!</f>
        <v>#REF!</v>
      </c>
      <c r="E86" s="28">
        <v>28243497.23</v>
      </c>
      <c r="F86" s="26"/>
      <c r="G86" s="26">
        <f>E86+F86</f>
        <v>28243497.23</v>
      </c>
    </row>
    <row r="87" spans="1:7" ht="12.75" hidden="1">
      <c r="A87" s="3" t="s">
        <v>3</v>
      </c>
      <c r="B87" s="26" t="e">
        <f>B66-#REF!</f>
        <v>#REF!</v>
      </c>
      <c r="C87" s="26" t="e">
        <f>C66-#REF!</f>
        <v>#REF!</v>
      </c>
      <c r="D87" s="26" t="e">
        <f>D66-#REF!</f>
        <v>#REF!</v>
      </c>
      <c r="E87" s="31">
        <v>61376658.7</v>
      </c>
      <c r="F87" s="28">
        <v>6079813.68</v>
      </c>
      <c r="G87" s="26">
        <f>E87+F87</f>
        <v>67456472.38</v>
      </c>
    </row>
    <row r="88" spans="1:7" ht="25.5" hidden="1">
      <c r="A88" s="3" t="s">
        <v>20</v>
      </c>
      <c r="B88" s="26" t="e">
        <f>B67-#REF!</f>
        <v>#REF!</v>
      </c>
      <c r="C88" s="26" t="e">
        <f>C67-#REF!</f>
        <v>#REF!</v>
      </c>
      <c r="D88" s="26" t="e">
        <f>D67-#REF!</f>
        <v>#REF!</v>
      </c>
      <c r="E88" s="28">
        <v>2295565.73</v>
      </c>
      <c r="F88" s="28">
        <v>48819.04</v>
      </c>
      <c r="G88" s="26">
        <f>E88+F88</f>
        <v>2344384.77</v>
      </c>
    </row>
    <row r="89" spans="2:7" ht="12.75" hidden="1">
      <c r="B89" s="26"/>
      <c r="C89" s="26"/>
      <c r="D89" s="26"/>
      <c r="E89" s="26"/>
      <c r="F89" s="26"/>
      <c r="G89" s="26">
        <v>492170.25</v>
      </c>
    </row>
    <row r="90" spans="1:7" ht="12.75" hidden="1">
      <c r="A90" s="3" t="s">
        <v>14</v>
      </c>
      <c r="B90" s="26" t="e">
        <f>B68-#REF!</f>
        <v>#REF!</v>
      </c>
      <c r="C90" s="26" t="e">
        <f>C68-#REF!</f>
        <v>#REF!</v>
      </c>
      <c r="D90" s="26" t="e">
        <f>D68-#REF!</f>
        <v>#REF!</v>
      </c>
      <c r="E90" s="26"/>
      <c r="F90" s="26"/>
      <c r="G90" s="26"/>
    </row>
    <row r="91" spans="2:7" ht="12.75" hidden="1">
      <c r="B91" s="26"/>
      <c r="C91" s="26"/>
      <c r="D91" s="26"/>
      <c r="E91" s="26"/>
      <c r="F91" s="26"/>
      <c r="G91" s="26"/>
    </row>
    <row r="92" spans="2:7" ht="12.75" hidden="1">
      <c r="B92" s="26"/>
      <c r="C92" s="26"/>
      <c r="D92" s="26"/>
      <c r="E92" s="26"/>
      <c r="F92" s="26"/>
      <c r="G92" s="26"/>
    </row>
    <row r="93" spans="1:7" ht="12.75" hidden="1">
      <c r="A93" s="1" t="s">
        <v>32</v>
      </c>
      <c r="B93" s="26">
        <v>3999</v>
      </c>
      <c r="C93" s="26">
        <v>3453.1</v>
      </c>
      <c r="D93" s="26">
        <v>1014</v>
      </c>
      <c r="E93" s="26">
        <v>1014009</v>
      </c>
      <c r="F93" s="26"/>
      <c r="G93" s="26"/>
    </row>
    <row r="94" spans="2:7" ht="12.75">
      <c r="B94" s="26"/>
      <c r="C94" s="26"/>
      <c r="D94" s="26"/>
      <c r="E94" s="26"/>
      <c r="F94" s="26"/>
      <c r="G94" s="26"/>
    </row>
  </sheetData>
  <sheetProtection/>
  <mergeCells count="11">
    <mergeCell ref="D1:G1"/>
    <mergeCell ref="F2:G2"/>
    <mergeCell ref="A4:G4"/>
    <mergeCell ref="A5:G5"/>
    <mergeCell ref="A7:A9"/>
    <mergeCell ref="B7:B9"/>
    <mergeCell ref="C7:C9"/>
    <mergeCell ref="D7:D9"/>
    <mergeCell ref="E7:G7"/>
    <mergeCell ref="E8:E9"/>
    <mergeCell ref="F8:G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4" r:id="rId1"/>
  <rowBreaks count="2" manualBreakCount="2">
    <brk id="61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93"/>
  <sheetViews>
    <sheetView tabSelected="1" view="pageBreakPreview" zoomScaleSheetLayoutView="100" zoomScalePageLayoutView="0" workbookViewId="0" topLeftCell="A1">
      <selection activeCell="E8" sqref="E8:E10"/>
    </sheetView>
  </sheetViews>
  <sheetFormatPr defaultColWidth="9.140625" defaultRowHeight="12.75"/>
  <cols>
    <col min="1" max="1" width="49.421875" style="1" customWidth="1"/>
    <col min="2" max="2" width="19.140625" style="6" customWidth="1"/>
    <col min="3" max="3" width="23.7109375" style="6" customWidth="1"/>
    <col min="4" max="4" width="10.140625" style="6" hidden="1" customWidth="1"/>
    <col min="5" max="5" width="15.140625" style="6" customWidth="1"/>
    <col min="6" max="6" width="16.57421875" style="6" customWidth="1"/>
    <col min="7" max="7" width="14.28125" style="6" customWidth="1"/>
    <col min="8" max="8" width="11.28125" style="6" hidden="1" customWidth="1"/>
    <col min="9" max="9" width="12.00390625" style="6" hidden="1" customWidth="1"/>
    <col min="10" max="10" width="19.7109375" style="6" customWidth="1"/>
    <col min="11" max="11" width="17.8515625" style="6" customWidth="1"/>
    <col min="12" max="16384" width="9.140625" style="6" customWidth="1"/>
  </cols>
  <sheetData>
    <row r="2" spans="1:11" s="1" customFormat="1" ht="19.5" customHeight="1">
      <c r="A2" s="34"/>
      <c r="B2" s="35"/>
      <c r="C2" s="35"/>
      <c r="D2" s="35"/>
      <c r="E2" s="35"/>
      <c r="F2" s="71"/>
      <c r="G2" s="71"/>
      <c r="H2" s="71"/>
      <c r="I2" s="71"/>
      <c r="J2" s="71"/>
      <c r="K2" s="71"/>
    </row>
    <row r="3" spans="1:11" s="1" customFormat="1" ht="24" customHeight="1" hidden="1">
      <c r="A3" s="72"/>
      <c r="B3" s="35"/>
      <c r="C3" s="35"/>
      <c r="D3" s="35"/>
      <c r="E3" s="35"/>
      <c r="F3" s="35"/>
      <c r="G3" s="35"/>
      <c r="H3" s="35"/>
      <c r="I3" s="34"/>
      <c r="J3" s="34"/>
      <c r="K3" s="34"/>
    </row>
    <row r="4" spans="1:11" s="1" customFormat="1" ht="18.75" hidden="1">
      <c r="A4" s="34"/>
      <c r="B4" s="35"/>
      <c r="C4" s="35"/>
      <c r="D4" s="35"/>
      <c r="E4" s="35"/>
      <c r="F4" s="35"/>
      <c r="G4" s="35"/>
      <c r="H4" s="35"/>
      <c r="I4" s="34"/>
      <c r="J4" s="34"/>
      <c r="K4" s="34"/>
    </row>
    <row r="5" spans="1:11" s="1" customFormat="1" ht="18.75" customHeight="1">
      <c r="A5" s="33" t="s">
        <v>68</v>
      </c>
      <c r="B5" s="33"/>
      <c r="C5" s="33"/>
      <c r="D5" s="33"/>
      <c r="E5" s="33"/>
      <c r="F5" s="33"/>
      <c r="G5" s="33"/>
      <c r="H5" s="33"/>
      <c r="I5" s="89"/>
      <c r="J5" s="89"/>
      <c r="K5" s="89"/>
    </row>
    <row r="6" spans="1:11" s="1" customFormat="1" ht="24.75" customHeight="1">
      <c r="A6" s="33" t="s">
        <v>73</v>
      </c>
      <c r="B6" s="33"/>
      <c r="C6" s="33"/>
      <c r="D6" s="33"/>
      <c r="E6" s="33"/>
      <c r="F6" s="33"/>
      <c r="G6" s="33"/>
      <c r="H6" s="33"/>
      <c r="I6" s="88"/>
      <c r="J6" s="88"/>
      <c r="K6" s="88"/>
    </row>
    <row r="7" spans="1:11" s="1" customFormat="1" ht="18" customHeight="1">
      <c r="A7" s="34"/>
      <c r="B7" s="35"/>
      <c r="C7" s="35"/>
      <c r="D7" s="35"/>
      <c r="E7" s="35"/>
      <c r="F7" s="35"/>
      <c r="G7" s="35"/>
      <c r="H7" s="35"/>
      <c r="I7" s="34"/>
      <c r="J7" s="34"/>
      <c r="K7" s="83" t="s">
        <v>62</v>
      </c>
    </row>
    <row r="8" spans="1:11" s="5" customFormat="1" ht="18" customHeight="1">
      <c r="A8" s="37" t="s">
        <v>0</v>
      </c>
      <c r="B8" s="37" t="s">
        <v>54</v>
      </c>
      <c r="C8" s="73" t="s">
        <v>52</v>
      </c>
      <c r="D8" s="74"/>
      <c r="E8" s="37" t="s">
        <v>70</v>
      </c>
      <c r="F8" s="46" t="s">
        <v>35</v>
      </c>
      <c r="G8" s="37" t="s">
        <v>37</v>
      </c>
      <c r="H8" s="75" t="s">
        <v>2</v>
      </c>
      <c r="I8" s="34"/>
      <c r="J8" s="37" t="s">
        <v>67</v>
      </c>
      <c r="K8" s="37" t="s">
        <v>61</v>
      </c>
    </row>
    <row r="9" spans="1:11" s="5" customFormat="1" ht="18" customHeight="1" hidden="1">
      <c r="A9" s="42"/>
      <c r="B9" s="43"/>
      <c r="C9" s="76"/>
      <c r="D9" s="77"/>
      <c r="E9" s="42"/>
      <c r="F9" s="77"/>
      <c r="G9" s="42"/>
      <c r="H9" s="78" t="s">
        <v>17</v>
      </c>
      <c r="I9" s="34"/>
      <c r="J9" s="42"/>
      <c r="K9" s="42"/>
    </row>
    <row r="10" spans="1:11" s="5" customFormat="1" ht="111" customHeight="1">
      <c r="A10" s="44"/>
      <c r="B10" s="45"/>
      <c r="C10" s="46" t="s">
        <v>53</v>
      </c>
      <c r="D10" s="46" t="s">
        <v>59</v>
      </c>
      <c r="E10" s="44"/>
      <c r="F10" s="79" t="s">
        <v>36</v>
      </c>
      <c r="G10" s="44"/>
      <c r="H10" s="78" t="s">
        <v>60</v>
      </c>
      <c r="I10" s="34"/>
      <c r="J10" s="44"/>
      <c r="K10" s="44"/>
    </row>
    <row r="11" spans="1:11" s="11" customFormat="1" ht="36.75" customHeight="1">
      <c r="A11" s="47" t="s">
        <v>24</v>
      </c>
      <c r="B11" s="90">
        <f>B14+B13</f>
        <v>3052.2</v>
      </c>
      <c r="C11" s="90">
        <f>C14+C13</f>
        <v>3000</v>
      </c>
      <c r="D11" s="90">
        <f>D14+D13</f>
        <v>0</v>
      </c>
      <c r="E11" s="90">
        <f>E14+E13</f>
        <v>3.9</v>
      </c>
      <c r="F11" s="90">
        <f>F14+F13</f>
        <v>0</v>
      </c>
      <c r="G11" s="90">
        <f>E11/B11*100</f>
        <v>0.12777668566935327</v>
      </c>
      <c r="H11" s="80">
        <v>0</v>
      </c>
      <c r="I11" s="91">
        <v>692</v>
      </c>
      <c r="J11" s="80">
        <v>0</v>
      </c>
      <c r="K11" s="80">
        <v>49.1</v>
      </c>
    </row>
    <row r="12" spans="1:11" ht="20.25" customHeight="1">
      <c r="A12" s="49" t="s">
        <v>2</v>
      </c>
      <c r="B12" s="92"/>
      <c r="C12" s="92"/>
      <c r="D12" s="92"/>
      <c r="E12" s="92"/>
      <c r="F12" s="92"/>
      <c r="G12" s="92"/>
      <c r="H12" s="93"/>
      <c r="I12" s="94"/>
      <c r="J12" s="92"/>
      <c r="K12" s="95"/>
    </row>
    <row r="13" spans="1:11" ht="26.25" customHeight="1">
      <c r="A13" s="49" t="s">
        <v>48</v>
      </c>
      <c r="B13" s="95">
        <v>52.2</v>
      </c>
      <c r="C13" s="92"/>
      <c r="D13" s="92"/>
      <c r="E13" s="95">
        <v>3.9</v>
      </c>
      <c r="F13" s="92"/>
      <c r="G13" s="95">
        <f>E13/B13*100</f>
        <v>7.471264367816091</v>
      </c>
      <c r="H13" s="93"/>
      <c r="I13" s="94"/>
      <c r="J13" s="92"/>
      <c r="K13" s="95"/>
    </row>
    <row r="14" spans="1:11" s="12" customFormat="1" ht="22.5" customHeight="1">
      <c r="A14" s="49" t="s">
        <v>39</v>
      </c>
      <c r="B14" s="95">
        <v>3000</v>
      </c>
      <c r="C14" s="95">
        <v>3000</v>
      </c>
      <c r="D14" s="95"/>
      <c r="E14" s="95"/>
      <c r="F14" s="95"/>
      <c r="G14" s="93"/>
      <c r="H14" s="93">
        <f>F14/C14*100</f>
        <v>0</v>
      </c>
      <c r="I14" s="96"/>
      <c r="J14" s="92"/>
      <c r="K14" s="95"/>
    </row>
    <row r="15" spans="1:11" s="11" customFormat="1" ht="31.5" customHeight="1">
      <c r="A15" s="47" t="s">
        <v>25</v>
      </c>
      <c r="B15" s="90">
        <f>B17+B19+B20+B21+B22+B23+B18</f>
        <v>145562.29999999996</v>
      </c>
      <c r="C15" s="90">
        <f>C22+C23</f>
        <v>42946.399999999994</v>
      </c>
      <c r="D15" s="90">
        <f>D22+D23</f>
        <v>0</v>
      </c>
      <c r="E15" s="90">
        <f>E17+E19+E20+E21+E22+E23+E18</f>
        <v>7856.400000000001</v>
      </c>
      <c r="F15" s="90"/>
      <c r="G15" s="90">
        <f>E15/B15*100</f>
        <v>5.397276630006536</v>
      </c>
      <c r="H15" s="90">
        <f>F15/C15*100</f>
        <v>0</v>
      </c>
      <c r="I15" s="91">
        <v>323</v>
      </c>
      <c r="J15" s="80">
        <v>10789.3</v>
      </c>
      <c r="K15" s="80">
        <v>8667.2</v>
      </c>
    </row>
    <row r="16" spans="1:11" ht="18.75">
      <c r="A16" s="49" t="s">
        <v>2</v>
      </c>
      <c r="B16" s="92"/>
      <c r="C16" s="92"/>
      <c r="D16" s="92"/>
      <c r="E16" s="92"/>
      <c r="F16" s="92"/>
      <c r="G16" s="92"/>
      <c r="H16" s="93"/>
      <c r="I16" s="94"/>
      <c r="J16" s="92"/>
      <c r="K16" s="92"/>
    </row>
    <row r="17" spans="1:11" s="12" customFormat="1" ht="21.75" customHeight="1">
      <c r="A17" s="49" t="s">
        <v>12</v>
      </c>
      <c r="B17" s="95">
        <v>10695.7</v>
      </c>
      <c r="C17" s="95"/>
      <c r="D17" s="95"/>
      <c r="E17" s="95">
        <v>2651.4</v>
      </c>
      <c r="F17" s="95"/>
      <c r="G17" s="93">
        <f aca="true" t="shared" si="0" ref="G17:G22">E17/B17*100</f>
        <v>24.789401348205352</v>
      </c>
      <c r="H17" s="93"/>
      <c r="I17" s="94"/>
      <c r="J17" s="92"/>
      <c r="K17" s="92"/>
    </row>
    <row r="18" spans="1:11" s="12" customFormat="1" ht="20.25" customHeight="1">
      <c r="A18" s="49" t="s">
        <v>13</v>
      </c>
      <c r="B18" s="95">
        <v>0.4</v>
      </c>
      <c r="C18" s="95"/>
      <c r="D18" s="95"/>
      <c r="E18" s="95">
        <v>0.4</v>
      </c>
      <c r="F18" s="95"/>
      <c r="G18" s="93">
        <f t="shared" si="0"/>
        <v>100</v>
      </c>
      <c r="H18" s="93"/>
      <c r="I18" s="96"/>
      <c r="J18" s="92"/>
      <c r="K18" s="92"/>
    </row>
    <row r="19" spans="1:11" s="12" customFormat="1" ht="20.25" customHeight="1">
      <c r="A19" s="49" t="s">
        <v>4</v>
      </c>
      <c r="B19" s="95">
        <v>83918.4</v>
      </c>
      <c r="C19" s="95"/>
      <c r="D19" s="95"/>
      <c r="E19" s="95">
        <v>4349.3</v>
      </c>
      <c r="F19" s="95"/>
      <c r="G19" s="93">
        <f t="shared" si="0"/>
        <v>5.182772788804363</v>
      </c>
      <c r="H19" s="93"/>
      <c r="I19" s="94"/>
      <c r="J19" s="92"/>
      <c r="K19" s="92"/>
    </row>
    <row r="20" spans="1:11" s="12" customFormat="1" ht="37.5">
      <c r="A20" s="49" t="s">
        <v>3</v>
      </c>
      <c r="B20" s="95">
        <v>80.8</v>
      </c>
      <c r="C20" s="95"/>
      <c r="D20" s="95"/>
      <c r="E20" s="95">
        <v>1</v>
      </c>
      <c r="F20" s="95"/>
      <c r="G20" s="93">
        <f t="shared" si="0"/>
        <v>1.2376237623762376</v>
      </c>
      <c r="H20" s="93"/>
      <c r="I20" s="96"/>
      <c r="J20" s="92"/>
      <c r="K20" s="92"/>
    </row>
    <row r="21" spans="1:11" s="12" customFormat="1" ht="27" customHeight="1">
      <c r="A21" s="49" t="s">
        <v>40</v>
      </c>
      <c r="B21" s="95">
        <v>7834.9</v>
      </c>
      <c r="C21" s="95"/>
      <c r="D21" s="95"/>
      <c r="E21" s="95">
        <v>854.3</v>
      </c>
      <c r="F21" s="95"/>
      <c r="G21" s="93">
        <f t="shared" si="0"/>
        <v>10.903776691470217</v>
      </c>
      <c r="H21" s="93"/>
      <c r="I21" s="96"/>
      <c r="J21" s="92"/>
      <c r="K21" s="92"/>
    </row>
    <row r="22" spans="1:11" s="12" customFormat="1" ht="38.25" customHeight="1">
      <c r="A22" s="49" t="s">
        <v>38</v>
      </c>
      <c r="B22" s="95">
        <v>7261.4</v>
      </c>
      <c r="C22" s="95">
        <v>7175.7</v>
      </c>
      <c r="D22" s="95"/>
      <c r="E22" s="95"/>
      <c r="F22" s="95"/>
      <c r="G22" s="93">
        <f t="shared" si="0"/>
        <v>0</v>
      </c>
      <c r="H22" s="93">
        <f>F22/C22*100</f>
        <v>0</v>
      </c>
      <c r="I22" s="96">
        <v>162</v>
      </c>
      <c r="J22" s="92"/>
      <c r="K22" s="92"/>
    </row>
    <row r="23" spans="1:11" s="12" customFormat="1" ht="27" customHeight="1">
      <c r="A23" s="49" t="s">
        <v>39</v>
      </c>
      <c r="B23" s="95">
        <v>35770.7</v>
      </c>
      <c r="C23" s="95">
        <v>35770.7</v>
      </c>
      <c r="D23" s="95"/>
      <c r="E23" s="95"/>
      <c r="F23" s="95"/>
      <c r="G23" s="95"/>
      <c r="H23" s="93">
        <f>F23/C23*100</f>
        <v>0</v>
      </c>
      <c r="I23" s="96">
        <v>450</v>
      </c>
      <c r="J23" s="92"/>
      <c r="K23" s="92"/>
    </row>
    <row r="24" spans="1:11" s="12" customFormat="1" ht="19.5" customHeight="1" hidden="1">
      <c r="A24" s="55"/>
      <c r="B24" s="95"/>
      <c r="C24" s="95"/>
      <c r="D24" s="95"/>
      <c r="E24" s="95"/>
      <c r="F24" s="95"/>
      <c r="G24" s="95"/>
      <c r="H24" s="97" t="e">
        <f>F24/C24*100</f>
        <v>#DIV/0!</v>
      </c>
      <c r="I24" s="94"/>
      <c r="J24" s="94"/>
      <c r="K24" s="92"/>
    </row>
    <row r="25" spans="1:12" s="13" customFormat="1" ht="24" customHeight="1" hidden="1">
      <c r="A25" s="81"/>
      <c r="B25" s="93"/>
      <c r="C25" s="93"/>
      <c r="D25" s="93"/>
      <c r="E25" s="93"/>
      <c r="F25" s="93"/>
      <c r="G25" s="93"/>
      <c r="H25" s="97" t="e">
        <f>F25/C25*100</f>
        <v>#DIV/0!</v>
      </c>
      <c r="I25" s="98">
        <v>881</v>
      </c>
      <c r="J25" s="98"/>
      <c r="K25" s="92"/>
      <c r="L25" s="20"/>
    </row>
    <row r="26" spans="1:11" s="15" customFormat="1" ht="34.5" customHeight="1">
      <c r="A26" s="47" t="s">
        <v>26</v>
      </c>
      <c r="B26" s="90">
        <f>B28+B31+B32+B33+B34</f>
        <v>5585.3</v>
      </c>
      <c r="C26" s="90">
        <f>C28+C31+C32+C33+C34</f>
        <v>0</v>
      </c>
      <c r="D26" s="90">
        <f>D28+D31+D32+D33+D34</f>
        <v>0</v>
      </c>
      <c r="E26" s="90">
        <f>E28+E31+E32+E33+E34</f>
        <v>1017.5</v>
      </c>
      <c r="F26" s="90">
        <f>F28+F31+F32+F33+F34</f>
        <v>0</v>
      </c>
      <c r="G26" s="90">
        <f>E26/B26*100</f>
        <v>18.217463699353658</v>
      </c>
      <c r="H26" s="90"/>
      <c r="I26" s="91">
        <v>229</v>
      </c>
      <c r="J26" s="80">
        <v>1252</v>
      </c>
      <c r="K26" s="80">
        <v>684.1</v>
      </c>
    </row>
    <row r="27" spans="1:11" s="1" customFormat="1" ht="18.75">
      <c r="A27" s="49" t="s">
        <v>2</v>
      </c>
      <c r="B27" s="92"/>
      <c r="C27" s="92"/>
      <c r="D27" s="92"/>
      <c r="E27" s="92"/>
      <c r="F27" s="92"/>
      <c r="G27" s="93"/>
      <c r="H27" s="93"/>
      <c r="I27" s="94"/>
      <c r="J27" s="92"/>
      <c r="K27" s="92"/>
    </row>
    <row r="28" spans="1:11" s="10" customFormat="1" ht="22.5" customHeight="1">
      <c r="A28" s="49" t="s">
        <v>12</v>
      </c>
      <c r="B28" s="95">
        <v>4960.3</v>
      </c>
      <c r="C28" s="95"/>
      <c r="D28" s="95"/>
      <c r="E28" s="95">
        <v>1013.5</v>
      </c>
      <c r="F28" s="95"/>
      <c r="G28" s="93">
        <f aca="true" t="shared" si="1" ref="G28:G34">E28/B28*100</f>
        <v>20.432231921456363</v>
      </c>
      <c r="H28" s="93"/>
      <c r="I28" s="96"/>
      <c r="J28" s="92"/>
      <c r="K28" s="92"/>
    </row>
    <row r="29" spans="1:11" s="10" customFormat="1" ht="15" customHeight="1" hidden="1">
      <c r="A29" s="49" t="s">
        <v>13</v>
      </c>
      <c r="B29" s="92"/>
      <c r="C29" s="92"/>
      <c r="D29" s="92"/>
      <c r="E29" s="92"/>
      <c r="F29" s="92"/>
      <c r="G29" s="93" t="e">
        <f t="shared" si="1"/>
        <v>#DIV/0!</v>
      </c>
      <c r="H29" s="93"/>
      <c r="I29" s="94"/>
      <c r="J29" s="92"/>
      <c r="K29" s="92"/>
    </row>
    <row r="30" spans="1:11" s="10" customFormat="1" ht="18.75" hidden="1">
      <c r="A30" s="49" t="s">
        <v>4</v>
      </c>
      <c r="B30" s="95"/>
      <c r="C30" s="95"/>
      <c r="D30" s="95"/>
      <c r="E30" s="95"/>
      <c r="F30" s="95"/>
      <c r="G30" s="93" t="e">
        <f t="shared" si="1"/>
        <v>#DIV/0!</v>
      </c>
      <c r="H30" s="93"/>
      <c r="I30" s="96"/>
      <c r="J30" s="92"/>
      <c r="K30" s="92"/>
    </row>
    <row r="31" spans="1:11" s="10" customFormat="1" ht="37.5">
      <c r="A31" s="49" t="s">
        <v>3</v>
      </c>
      <c r="B31" s="95">
        <v>158.1</v>
      </c>
      <c r="C31" s="95"/>
      <c r="D31" s="95"/>
      <c r="E31" s="95"/>
      <c r="F31" s="95"/>
      <c r="G31" s="93">
        <f t="shared" si="1"/>
        <v>0</v>
      </c>
      <c r="H31" s="93"/>
      <c r="I31" s="96"/>
      <c r="J31" s="92"/>
      <c r="K31" s="92"/>
    </row>
    <row r="32" spans="1:11" s="10" customFormat="1" ht="22.5" customHeight="1">
      <c r="A32" s="49" t="s">
        <v>14</v>
      </c>
      <c r="B32" s="95">
        <v>381.9</v>
      </c>
      <c r="C32" s="95"/>
      <c r="D32" s="95"/>
      <c r="E32" s="95">
        <v>4</v>
      </c>
      <c r="F32" s="95"/>
      <c r="G32" s="93">
        <f t="shared" si="1"/>
        <v>1.0473946059177797</v>
      </c>
      <c r="H32" s="93"/>
      <c r="I32" s="94"/>
      <c r="J32" s="92"/>
      <c r="K32" s="92"/>
    </row>
    <row r="33" spans="1:11" s="10" customFormat="1" ht="42" customHeight="1">
      <c r="A33" s="49" t="s">
        <v>44</v>
      </c>
      <c r="B33" s="95">
        <v>85</v>
      </c>
      <c r="C33" s="95"/>
      <c r="D33" s="95"/>
      <c r="E33" s="95"/>
      <c r="F33" s="95"/>
      <c r="G33" s="93">
        <f t="shared" si="1"/>
        <v>0</v>
      </c>
      <c r="H33" s="93"/>
      <c r="I33" s="96">
        <v>314</v>
      </c>
      <c r="J33" s="92"/>
      <c r="K33" s="92"/>
    </row>
    <row r="34" spans="1:11" s="10" customFormat="1" ht="26.25" customHeight="1" hidden="1">
      <c r="A34" s="87" t="s">
        <v>55</v>
      </c>
      <c r="B34" s="95"/>
      <c r="C34" s="95"/>
      <c r="D34" s="95"/>
      <c r="E34" s="95"/>
      <c r="F34" s="95"/>
      <c r="G34" s="93" t="e">
        <f t="shared" si="1"/>
        <v>#DIV/0!</v>
      </c>
      <c r="H34" s="93" t="e">
        <f>F34/C34*100</f>
        <v>#DIV/0!</v>
      </c>
      <c r="I34" s="94"/>
      <c r="J34" s="92"/>
      <c r="K34" s="92"/>
    </row>
    <row r="35" spans="1:11" s="11" customFormat="1" ht="44.25" customHeight="1">
      <c r="A35" s="47" t="s">
        <v>27</v>
      </c>
      <c r="B35" s="90">
        <f>B37+B38</f>
        <v>112984</v>
      </c>
      <c r="C35" s="90">
        <f>C37+C38</f>
        <v>109856.4</v>
      </c>
      <c r="D35" s="90">
        <f>D37+D38</f>
        <v>0</v>
      </c>
      <c r="E35" s="90">
        <f>E37+E38</f>
        <v>361.8</v>
      </c>
      <c r="F35" s="90">
        <f>F37+F38</f>
        <v>0</v>
      </c>
      <c r="G35" s="90">
        <f>E35/B35*100</f>
        <v>0.3202223323656447</v>
      </c>
      <c r="H35" s="90">
        <f>F35/C35*100</f>
        <v>0</v>
      </c>
      <c r="I35" s="91">
        <v>425</v>
      </c>
      <c r="J35" s="80">
        <v>0</v>
      </c>
      <c r="K35" s="80">
        <v>0</v>
      </c>
    </row>
    <row r="36" spans="1:11" ht="25.5" customHeight="1">
      <c r="A36" s="49" t="s">
        <v>2</v>
      </c>
      <c r="B36" s="95"/>
      <c r="C36" s="95"/>
      <c r="D36" s="95"/>
      <c r="E36" s="95"/>
      <c r="F36" s="95"/>
      <c r="G36" s="93"/>
      <c r="H36" s="93"/>
      <c r="I36" s="94"/>
      <c r="J36" s="92"/>
      <c r="K36" s="92"/>
    </row>
    <row r="37" spans="1:11" s="12" customFormat="1" ht="45" customHeight="1">
      <c r="A37" s="49" t="s">
        <v>41</v>
      </c>
      <c r="B37" s="95">
        <v>361.8</v>
      </c>
      <c r="C37" s="95"/>
      <c r="D37" s="95"/>
      <c r="E37" s="95">
        <v>361.8</v>
      </c>
      <c r="F37" s="95"/>
      <c r="G37" s="93">
        <f>E37/B37*100</f>
        <v>100</v>
      </c>
      <c r="H37" s="93"/>
      <c r="I37" s="94"/>
      <c r="J37" s="92"/>
      <c r="K37" s="92"/>
    </row>
    <row r="38" spans="1:11" s="9" customFormat="1" ht="42" customHeight="1">
      <c r="A38" s="49" t="s">
        <v>42</v>
      </c>
      <c r="B38" s="93">
        <v>112622.2</v>
      </c>
      <c r="C38" s="93">
        <v>109856.4</v>
      </c>
      <c r="D38" s="93"/>
      <c r="E38" s="93"/>
      <c r="F38" s="93"/>
      <c r="G38" s="93">
        <f>E38/B38*100</f>
        <v>0</v>
      </c>
      <c r="H38" s="93">
        <f>F38/C38*100</f>
        <v>0</v>
      </c>
      <c r="I38" s="99"/>
      <c r="J38" s="92"/>
      <c r="K38" s="92"/>
    </row>
    <row r="39" spans="1:11" s="16" customFormat="1" ht="37.5">
      <c r="A39" s="47" t="s">
        <v>28</v>
      </c>
      <c r="B39" s="90">
        <f>B45+B43+B44+B46</f>
        <v>208.6</v>
      </c>
      <c r="C39" s="90">
        <f>C45+C43+C44+C46</f>
        <v>0</v>
      </c>
      <c r="D39" s="90">
        <f>D45+D43</f>
        <v>0</v>
      </c>
      <c r="E39" s="90">
        <f>E45+E43+E44</f>
        <v>58.1</v>
      </c>
      <c r="F39" s="90">
        <f>F45+F43</f>
        <v>0</v>
      </c>
      <c r="G39" s="90">
        <f>E39/B39*100</f>
        <v>27.852348993288594</v>
      </c>
      <c r="H39" s="90"/>
      <c r="I39" s="91">
        <v>197</v>
      </c>
      <c r="J39" s="80">
        <v>7.5</v>
      </c>
      <c r="K39" s="80">
        <v>13.2</v>
      </c>
    </row>
    <row r="40" spans="1:11" s="1" customFormat="1" ht="18.75">
      <c r="A40" s="49" t="s">
        <v>2</v>
      </c>
      <c r="B40" s="92"/>
      <c r="C40" s="92"/>
      <c r="D40" s="92"/>
      <c r="E40" s="92"/>
      <c r="F40" s="92"/>
      <c r="G40" s="93"/>
      <c r="H40" s="93"/>
      <c r="I40" s="94"/>
      <c r="J40" s="92"/>
      <c r="K40" s="92"/>
    </row>
    <row r="41" spans="1:11" s="10" customFormat="1" ht="17.25" customHeight="1" hidden="1">
      <c r="A41" s="49" t="s">
        <v>12</v>
      </c>
      <c r="B41" s="95"/>
      <c r="C41" s="95"/>
      <c r="D41" s="95"/>
      <c r="E41" s="95"/>
      <c r="F41" s="95"/>
      <c r="G41" s="93" t="e">
        <f>E41/B41*100</f>
        <v>#DIV/0!</v>
      </c>
      <c r="H41" s="93"/>
      <c r="I41" s="94"/>
      <c r="J41" s="92"/>
      <c r="K41" s="92"/>
    </row>
    <row r="42" spans="1:11" s="10" customFormat="1" ht="27.75" customHeight="1" hidden="1">
      <c r="A42" s="49" t="s">
        <v>3</v>
      </c>
      <c r="B42" s="95"/>
      <c r="C42" s="95"/>
      <c r="D42" s="95"/>
      <c r="E42" s="95"/>
      <c r="F42" s="95"/>
      <c r="G42" s="93" t="e">
        <f>E42/B42*100</f>
        <v>#DIV/0!</v>
      </c>
      <c r="H42" s="93"/>
      <c r="I42" s="96"/>
      <c r="J42" s="92"/>
      <c r="K42" s="92"/>
    </row>
    <row r="43" spans="1:11" s="10" customFormat="1" ht="18" customHeight="1">
      <c r="A43" s="49" t="s">
        <v>14</v>
      </c>
      <c r="B43" s="95">
        <v>47.4</v>
      </c>
      <c r="C43" s="95"/>
      <c r="D43" s="95"/>
      <c r="E43" s="95"/>
      <c r="F43" s="95"/>
      <c r="G43" s="93">
        <f>E43/B43*100</f>
        <v>0</v>
      </c>
      <c r="H43" s="93"/>
      <c r="I43" s="96">
        <v>461</v>
      </c>
      <c r="J43" s="92"/>
      <c r="K43" s="92"/>
    </row>
    <row r="44" spans="1:11" s="10" customFormat="1" ht="23.25" customHeight="1">
      <c r="A44" s="49" t="s">
        <v>63</v>
      </c>
      <c r="B44" s="95">
        <v>3.7</v>
      </c>
      <c r="C44" s="95"/>
      <c r="D44" s="95"/>
      <c r="E44" s="95">
        <v>0.6</v>
      </c>
      <c r="F44" s="95"/>
      <c r="G44" s="93"/>
      <c r="H44" s="93"/>
      <c r="I44" s="96"/>
      <c r="J44" s="92"/>
      <c r="K44" s="92"/>
    </row>
    <row r="45" spans="1:11" s="11" customFormat="1" ht="40.5" customHeight="1">
      <c r="A45" s="56" t="s">
        <v>38</v>
      </c>
      <c r="B45" s="93">
        <v>157.5</v>
      </c>
      <c r="C45" s="93"/>
      <c r="D45" s="93"/>
      <c r="E45" s="93">
        <v>57.5</v>
      </c>
      <c r="F45" s="100"/>
      <c r="G45" s="93">
        <f>E45/B45*100</f>
        <v>36.507936507936506</v>
      </c>
      <c r="H45" s="93"/>
      <c r="I45" s="98"/>
      <c r="J45" s="93"/>
      <c r="K45" s="92"/>
    </row>
    <row r="46" spans="1:11" s="11" customFormat="1" ht="35.25" customHeight="1">
      <c r="A46" s="49" t="s">
        <v>39</v>
      </c>
      <c r="B46" s="93"/>
      <c r="C46" s="93"/>
      <c r="D46" s="93"/>
      <c r="E46" s="93"/>
      <c r="F46" s="100"/>
      <c r="G46" s="93"/>
      <c r="H46" s="93"/>
      <c r="I46" s="98"/>
      <c r="J46" s="101"/>
      <c r="K46" s="92"/>
    </row>
    <row r="47" spans="1:11" s="12" customFormat="1" ht="29.25" customHeight="1" hidden="1">
      <c r="A47" s="49" t="s">
        <v>30</v>
      </c>
      <c r="B47" s="95"/>
      <c r="C47" s="95"/>
      <c r="D47" s="95"/>
      <c r="E47" s="92"/>
      <c r="F47" s="92"/>
      <c r="G47" s="92"/>
      <c r="H47" s="97" t="e">
        <f>F47/C47*100</f>
        <v>#DIV/0!</v>
      </c>
      <c r="I47" s="96"/>
      <c r="J47" s="102"/>
      <c r="K47" s="92"/>
    </row>
    <row r="48" spans="1:11" s="16" customFormat="1" ht="38.25" customHeight="1">
      <c r="A48" s="47" t="s">
        <v>29</v>
      </c>
      <c r="B48" s="90">
        <f>B50+B51+B52</f>
        <v>400</v>
      </c>
      <c r="C48" s="90">
        <f>C50+C51+C52</f>
        <v>0</v>
      </c>
      <c r="D48" s="90">
        <f>D50+D51+D52</f>
        <v>0</v>
      </c>
      <c r="E48" s="90">
        <f>E50+E51+E52</f>
        <v>92.2</v>
      </c>
      <c r="F48" s="90">
        <f>F50+F51+F52</f>
        <v>0</v>
      </c>
      <c r="G48" s="90">
        <f>E48/B48*100</f>
        <v>23.05</v>
      </c>
      <c r="H48" s="90"/>
      <c r="I48" s="91">
        <v>73</v>
      </c>
      <c r="J48" s="80">
        <v>84.6</v>
      </c>
      <c r="K48" s="80">
        <v>7.3</v>
      </c>
    </row>
    <row r="49" spans="1:11" s="1" customFormat="1" ht="18.75">
      <c r="A49" s="64" t="s">
        <v>2</v>
      </c>
      <c r="B49" s="95"/>
      <c r="C49" s="95"/>
      <c r="D49" s="95"/>
      <c r="E49" s="95"/>
      <c r="F49" s="95"/>
      <c r="G49" s="93"/>
      <c r="H49" s="93"/>
      <c r="I49" s="96"/>
      <c r="J49" s="95"/>
      <c r="K49" s="92"/>
    </row>
    <row r="50" spans="1:11" s="10" customFormat="1" ht="22.5" customHeight="1">
      <c r="A50" s="49" t="s">
        <v>12</v>
      </c>
      <c r="B50" s="95">
        <v>341.6</v>
      </c>
      <c r="C50" s="96"/>
      <c r="D50" s="96"/>
      <c r="E50" s="95">
        <v>92.2</v>
      </c>
      <c r="F50" s="95"/>
      <c r="G50" s="93">
        <f>E50/B50*100</f>
        <v>26.990632318501167</v>
      </c>
      <c r="H50" s="93"/>
      <c r="I50" s="96"/>
      <c r="J50" s="95"/>
      <c r="K50" s="92"/>
    </row>
    <row r="51" spans="1:11" s="10" customFormat="1" ht="37.5">
      <c r="A51" s="49" t="s">
        <v>3</v>
      </c>
      <c r="B51" s="95">
        <v>10</v>
      </c>
      <c r="C51" s="95"/>
      <c r="D51" s="95"/>
      <c r="E51" s="95"/>
      <c r="F51" s="95"/>
      <c r="G51" s="93">
        <f>E51/B51*100</f>
        <v>0</v>
      </c>
      <c r="H51" s="93"/>
      <c r="I51" s="96"/>
      <c r="J51" s="95"/>
      <c r="K51" s="92"/>
    </row>
    <row r="52" spans="1:11" s="10" customFormat="1" ht="34.5" customHeight="1">
      <c r="A52" s="49" t="s">
        <v>14</v>
      </c>
      <c r="B52" s="95">
        <v>48.4</v>
      </c>
      <c r="C52" s="95"/>
      <c r="D52" s="95"/>
      <c r="E52" s="95"/>
      <c r="F52" s="95"/>
      <c r="G52" s="93">
        <f>E52/B52*100</f>
        <v>0</v>
      </c>
      <c r="H52" s="93"/>
      <c r="I52" s="96">
        <v>352</v>
      </c>
      <c r="J52" s="95"/>
      <c r="K52" s="92"/>
    </row>
    <row r="53" spans="1:11" s="8" customFormat="1" ht="0.75" customHeight="1" hidden="1">
      <c r="A53" s="84" t="s">
        <v>7</v>
      </c>
      <c r="B53" s="103"/>
      <c r="C53" s="103"/>
      <c r="D53" s="103"/>
      <c r="E53" s="103"/>
      <c r="F53" s="103"/>
      <c r="G53" s="103">
        <v>0</v>
      </c>
      <c r="H53" s="97" t="e">
        <f>F53/C53*100</f>
        <v>#DIV/0!</v>
      </c>
      <c r="I53" s="104"/>
      <c r="J53" s="104"/>
      <c r="K53" s="92"/>
    </row>
    <row r="54" spans="1:11" s="11" customFormat="1" ht="21.75" customHeight="1" hidden="1">
      <c r="A54" s="85" t="s">
        <v>8</v>
      </c>
      <c r="B54" s="105"/>
      <c r="C54" s="105"/>
      <c r="D54" s="105"/>
      <c r="E54" s="105"/>
      <c r="F54" s="105"/>
      <c r="G54" s="105"/>
      <c r="H54" s="97" t="e">
        <f>F54/C54*100</f>
        <v>#DIV/0!</v>
      </c>
      <c r="I54" s="98"/>
      <c r="J54" s="98"/>
      <c r="K54" s="92"/>
    </row>
    <row r="55" spans="1:11" s="11" customFormat="1" ht="30.75" customHeight="1">
      <c r="A55" s="82" t="s">
        <v>56</v>
      </c>
      <c r="B55" s="113">
        <v>81619.9</v>
      </c>
      <c r="C55" s="113">
        <v>81619.9</v>
      </c>
      <c r="D55" s="93">
        <v>27000</v>
      </c>
      <c r="E55" s="93"/>
      <c r="F55" s="93"/>
      <c r="G55" s="93"/>
      <c r="H55" s="93">
        <f>F55/C55*100</f>
        <v>0</v>
      </c>
      <c r="I55" s="98"/>
      <c r="J55" s="93"/>
      <c r="K55" s="92"/>
    </row>
    <row r="56" spans="1:11" s="11" customFormat="1" ht="32.25" customHeight="1">
      <c r="A56" s="86" t="s">
        <v>57</v>
      </c>
      <c r="B56" s="93">
        <v>500</v>
      </c>
      <c r="C56" s="93">
        <v>500</v>
      </c>
      <c r="D56" s="93">
        <v>500</v>
      </c>
      <c r="E56" s="93"/>
      <c r="F56" s="93"/>
      <c r="G56" s="93"/>
      <c r="H56" s="93">
        <f>F56/C56*100</f>
        <v>0</v>
      </c>
      <c r="I56" s="98"/>
      <c r="J56" s="93"/>
      <c r="K56" s="92"/>
    </row>
    <row r="57" spans="1:11" s="17" customFormat="1" ht="24" customHeight="1">
      <c r="A57" s="68" t="s">
        <v>43</v>
      </c>
      <c r="B57" s="90">
        <f>B11+B15+B26+B35+B39+B48+B55+B56</f>
        <v>349912.29999999993</v>
      </c>
      <c r="C57" s="90">
        <f>C11+C15+C26+C35+C39+C48+C55+C56</f>
        <v>237922.69999999998</v>
      </c>
      <c r="D57" s="90">
        <f>D11+D15+D26+D35+D39+D48+D55+D56</f>
        <v>27500</v>
      </c>
      <c r="E57" s="90">
        <f>E11+E15+E26+E35+E39+E48+E55</f>
        <v>9389.9</v>
      </c>
      <c r="F57" s="90">
        <f>F54+F53+F48+F45+F39+F35+F26+F15+F11+F55</f>
        <v>0</v>
      </c>
      <c r="G57" s="90">
        <f>E57/B57*100</f>
        <v>2.6835009801027288</v>
      </c>
      <c r="H57" s="90">
        <f>F57/C57*100</f>
        <v>0</v>
      </c>
      <c r="I57" s="106"/>
      <c r="J57" s="80">
        <f>J48+J39+J26+J15+J11</f>
        <v>12133.4</v>
      </c>
      <c r="K57" s="80">
        <f>K48+K39+K26+K15+K11</f>
        <v>9420.900000000001</v>
      </c>
    </row>
    <row r="58" spans="1:11" ht="18.75">
      <c r="A58" s="64" t="s">
        <v>2</v>
      </c>
      <c r="B58" s="92"/>
      <c r="C58" s="92"/>
      <c r="D58" s="92"/>
      <c r="E58" s="92"/>
      <c r="F58" s="92"/>
      <c r="G58" s="93"/>
      <c r="H58" s="93"/>
      <c r="I58" s="94"/>
      <c r="J58" s="92"/>
      <c r="K58" s="92"/>
    </row>
    <row r="59" spans="1:11" s="12" customFormat="1" ht="23.25" customHeight="1">
      <c r="A59" s="49" t="s">
        <v>12</v>
      </c>
      <c r="B59" s="95">
        <f>B17+B28+B50</f>
        <v>15997.6</v>
      </c>
      <c r="C59" s="95">
        <f>C17+C28+C50</f>
        <v>0</v>
      </c>
      <c r="D59" s="95"/>
      <c r="E59" s="95">
        <f>E17+E28+E50</f>
        <v>3757.1</v>
      </c>
      <c r="F59" s="95">
        <f>F17+F28+F50</f>
        <v>0</v>
      </c>
      <c r="G59" s="93">
        <f aca="true" t="shared" si="2" ref="G59:G67">E59/B59*100</f>
        <v>23.485397809671447</v>
      </c>
      <c r="H59" s="93"/>
      <c r="I59" s="96" t="e">
        <f>#REF!/1000</f>
        <v>#REF!</v>
      </c>
      <c r="J59" s="92"/>
      <c r="K59" s="92"/>
    </row>
    <row r="60" spans="1:11" s="12" customFormat="1" ht="10.5" customHeight="1" hidden="1">
      <c r="A60" s="49"/>
      <c r="B60" s="95">
        <f>B18+B29</f>
        <v>0.4</v>
      </c>
      <c r="C60" s="95"/>
      <c r="D60" s="95"/>
      <c r="E60" s="95">
        <f>E18+E29</f>
        <v>0.4</v>
      </c>
      <c r="F60" s="95"/>
      <c r="G60" s="93">
        <f t="shared" si="2"/>
        <v>100</v>
      </c>
      <c r="H60" s="93"/>
      <c r="I60" s="96" t="e">
        <f>#REF!/1000</f>
        <v>#REF!</v>
      </c>
      <c r="J60" s="92"/>
      <c r="K60" s="92"/>
    </row>
    <row r="61" spans="1:11" s="12" customFormat="1" ht="24" customHeight="1">
      <c r="A61" s="49" t="s">
        <v>4</v>
      </c>
      <c r="B61" s="95">
        <f>B19</f>
        <v>83918.4</v>
      </c>
      <c r="C61" s="95">
        <f>C19</f>
        <v>0</v>
      </c>
      <c r="D61" s="95"/>
      <c r="E61" s="95">
        <f>E19</f>
        <v>4349.3</v>
      </c>
      <c r="F61" s="95">
        <f>F19</f>
        <v>0</v>
      </c>
      <c r="G61" s="93">
        <f t="shared" si="2"/>
        <v>5.182772788804363</v>
      </c>
      <c r="H61" s="93"/>
      <c r="I61" s="96" t="e">
        <f>#REF!/1000</f>
        <v>#REF!</v>
      </c>
      <c r="J61" s="92"/>
      <c r="K61" s="92"/>
    </row>
    <row r="62" spans="1:11" s="12" customFormat="1" ht="21" customHeight="1">
      <c r="A62" s="49" t="s">
        <v>13</v>
      </c>
      <c r="B62" s="95">
        <f>B18</f>
        <v>0.4</v>
      </c>
      <c r="C62" s="95">
        <f aca="true" t="shared" si="3" ref="C62:H62">C18</f>
        <v>0</v>
      </c>
      <c r="D62" s="95">
        <f t="shared" si="3"/>
        <v>0</v>
      </c>
      <c r="E62" s="95">
        <f t="shared" si="3"/>
        <v>0.4</v>
      </c>
      <c r="F62" s="95">
        <f t="shared" si="3"/>
        <v>0</v>
      </c>
      <c r="G62" s="95">
        <f t="shared" si="3"/>
        <v>100</v>
      </c>
      <c r="H62" s="95">
        <f t="shared" si="3"/>
        <v>0</v>
      </c>
      <c r="I62" s="96"/>
      <c r="J62" s="92"/>
      <c r="K62" s="92"/>
    </row>
    <row r="63" spans="1:11" s="12" customFormat="1" ht="37.5">
      <c r="A63" s="49" t="s">
        <v>3</v>
      </c>
      <c r="B63" s="95">
        <f>B20+B31+B51</f>
        <v>248.89999999999998</v>
      </c>
      <c r="C63" s="95">
        <f>C20+C31+C51</f>
        <v>0</v>
      </c>
      <c r="D63" s="95"/>
      <c r="E63" s="95">
        <f>E20+E31+E51</f>
        <v>1</v>
      </c>
      <c r="F63" s="95"/>
      <c r="G63" s="93">
        <f t="shared" si="2"/>
        <v>0.40176777822418647</v>
      </c>
      <c r="H63" s="93"/>
      <c r="I63" s="96" t="e">
        <f>#REF!/1000</f>
        <v>#REF!</v>
      </c>
      <c r="J63" s="92"/>
      <c r="K63" s="92"/>
    </row>
    <row r="64" spans="1:11" s="12" customFormat="1" ht="20.25" customHeight="1">
      <c r="A64" s="49" t="s">
        <v>40</v>
      </c>
      <c r="B64" s="95">
        <f>B21+B32+B52+B13+B43</f>
        <v>8364.8</v>
      </c>
      <c r="C64" s="95">
        <f>C21+C32+C52+C13+C43</f>
        <v>0</v>
      </c>
      <c r="D64" s="95"/>
      <c r="E64" s="95">
        <f>E21+E32+E52+E13+E43</f>
        <v>862.1999999999999</v>
      </c>
      <c r="F64" s="95">
        <f>F21+F32+F52+F13+F43</f>
        <v>0</v>
      </c>
      <c r="G64" s="93">
        <f t="shared" si="2"/>
        <v>10.30747895944912</v>
      </c>
      <c r="H64" s="93"/>
      <c r="I64" s="96" t="e">
        <f>#REF!/1000</f>
        <v>#REF!</v>
      </c>
      <c r="J64" s="92"/>
      <c r="K64" s="92"/>
    </row>
    <row r="65" spans="1:11" s="12" customFormat="1" ht="23.25" customHeight="1">
      <c r="A65" s="49" t="s">
        <v>49</v>
      </c>
      <c r="B65" s="95">
        <f>B37</f>
        <v>361.8</v>
      </c>
      <c r="C65" s="95">
        <f>C37</f>
        <v>0</v>
      </c>
      <c r="D65" s="95"/>
      <c r="E65" s="95">
        <f>E37</f>
        <v>361.8</v>
      </c>
      <c r="F65" s="95">
        <f>F37</f>
        <v>0</v>
      </c>
      <c r="G65" s="93">
        <f t="shared" si="2"/>
        <v>100</v>
      </c>
      <c r="H65" s="93"/>
      <c r="I65" s="96"/>
      <c r="J65" s="92"/>
      <c r="K65" s="92"/>
    </row>
    <row r="66" spans="1:11" s="12" customFormat="1" ht="41.25" customHeight="1">
      <c r="A66" s="49" t="s">
        <v>21</v>
      </c>
      <c r="B66" s="95">
        <f>B22+B33+B45</f>
        <v>7503.9</v>
      </c>
      <c r="C66" s="95">
        <f>C22+C33+C45</f>
        <v>7175.7</v>
      </c>
      <c r="D66" s="95">
        <f>D22+D33+D45</f>
        <v>0</v>
      </c>
      <c r="E66" s="95">
        <f>E22+E33+E45</f>
        <v>57.5</v>
      </c>
      <c r="F66" s="95">
        <f>F22+F33+F45</f>
        <v>0</v>
      </c>
      <c r="G66" s="93">
        <f t="shared" si="2"/>
        <v>0.7662682071989233</v>
      </c>
      <c r="H66" s="93">
        <f>F66/C66*100</f>
        <v>0</v>
      </c>
      <c r="I66" s="94"/>
      <c r="J66" s="92"/>
      <c r="K66" s="92"/>
    </row>
    <row r="67" spans="1:11" s="12" customFormat="1" ht="27.75" customHeight="1">
      <c r="A67" s="49" t="s">
        <v>39</v>
      </c>
      <c r="B67" s="95">
        <f>B23+B38+B14+B56+B46</f>
        <v>151892.9</v>
      </c>
      <c r="C67" s="95">
        <f>C23+C38+C14+C56+C46</f>
        <v>149127.09999999998</v>
      </c>
      <c r="D67" s="95">
        <f>D23+D38+D14+D56+D46</f>
        <v>500</v>
      </c>
      <c r="E67" s="95">
        <f>E23+E38+E14+E56+E46</f>
        <v>0</v>
      </c>
      <c r="F67" s="95">
        <f>F23+F38+F34+F14</f>
        <v>0</v>
      </c>
      <c r="G67" s="93">
        <f t="shared" si="2"/>
        <v>0</v>
      </c>
      <c r="H67" s="93">
        <f>F67/C67*100</f>
        <v>0</v>
      </c>
      <c r="I67" s="94"/>
      <c r="J67" s="92"/>
      <c r="K67" s="92"/>
    </row>
    <row r="68" spans="1:11" ht="0.75" customHeight="1" hidden="1">
      <c r="A68" s="34"/>
      <c r="B68" s="94">
        <f>B57-B59-B60-B61-B63-B64</f>
        <v>241382.19999999995</v>
      </c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18.75" hidden="1">
      <c r="A69" s="34"/>
      <c r="B69" s="94"/>
      <c r="C69" s="94"/>
      <c r="D69" s="94"/>
      <c r="E69" s="92">
        <v>9368.6</v>
      </c>
      <c r="F69" s="92"/>
      <c r="G69" s="92">
        <v>190465.2</v>
      </c>
      <c r="H69" s="94"/>
      <c r="I69" s="94"/>
      <c r="J69" s="94"/>
      <c r="K69" s="94"/>
    </row>
    <row r="70" spans="2:11" ht="12.75" hidden="1">
      <c r="B70" s="107"/>
      <c r="C70" s="107"/>
      <c r="D70" s="107"/>
      <c r="E70" s="107">
        <f>E66-E69</f>
        <v>-9311.1</v>
      </c>
      <c r="F70" s="107"/>
      <c r="G70" s="107">
        <f>G66-G69</f>
        <v>-190464.43373179281</v>
      </c>
      <c r="H70" s="108"/>
      <c r="I70" s="108"/>
      <c r="J70" s="108"/>
      <c r="K70" s="108"/>
    </row>
    <row r="71" spans="2:11" ht="12.75" hidden="1">
      <c r="B71" s="108"/>
      <c r="C71" s="108"/>
      <c r="D71" s="108"/>
      <c r="E71" s="108"/>
      <c r="F71" s="108"/>
      <c r="G71" s="108"/>
      <c r="H71" s="108"/>
      <c r="I71" s="108"/>
      <c r="J71" s="108"/>
      <c r="K71" s="108"/>
    </row>
    <row r="72" spans="1:11" ht="12.75" hidden="1">
      <c r="A72" s="1">
        <v>2730</v>
      </c>
      <c r="B72" s="108">
        <v>1571.4</v>
      </c>
      <c r="C72" s="108"/>
      <c r="D72" s="108"/>
      <c r="E72" s="108">
        <v>677</v>
      </c>
      <c r="F72" s="108"/>
      <c r="G72" s="108">
        <v>481.7</v>
      </c>
      <c r="H72" s="108"/>
      <c r="I72" s="108"/>
      <c r="J72" s="108"/>
      <c r="K72" s="108"/>
    </row>
    <row r="73" spans="1:11" ht="12.75" hidden="1">
      <c r="A73" s="1">
        <v>2710</v>
      </c>
      <c r="B73" s="108">
        <v>71.9</v>
      </c>
      <c r="C73" s="108"/>
      <c r="D73" s="108"/>
      <c r="E73" s="108">
        <v>35.9</v>
      </c>
      <c r="F73" s="108"/>
      <c r="G73" s="108">
        <v>33.6</v>
      </c>
      <c r="H73" s="108"/>
      <c r="I73" s="108"/>
      <c r="J73" s="108"/>
      <c r="K73" s="108"/>
    </row>
    <row r="74" spans="2:11" ht="12.75" hidden="1">
      <c r="B74" s="108"/>
      <c r="C74" s="108"/>
      <c r="D74" s="108"/>
      <c r="E74" s="108"/>
      <c r="F74" s="108"/>
      <c r="G74" s="108"/>
      <c r="H74" s="108"/>
      <c r="I74" s="108"/>
      <c r="J74" s="108"/>
      <c r="K74" s="108"/>
    </row>
    <row r="75" spans="1:11" ht="12.75" hidden="1">
      <c r="A75" s="1" t="s">
        <v>18</v>
      </c>
      <c r="B75" s="108">
        <f>B57-B59-B60-B61-B63-B72-B73</f>
        <v>248103.69999999995</v>
      </c>
      <c r="C75" s="108"/>
      <c r="D75" s="108"/>
      <c r="E75" s="108">
        <f>E57-E59-E60-E61-E63-E72-E73</f>
        <v>569.1999999999995</v>
      </c>
      <c r="F75" s="108"/>
      <c r="G75" s="108">
        <f>G57-G59-G60-G61-G63-G72-G73</f>
        <v>-641.6864373965973</v>
      </c>
      <c r="H75" s="108"/>
      <c r="I75" s="108"/>
      <c r="J75" s="108"/>
      <c r="K75" s="108"/>
    </row>
    <row r="76" spans="1:11" ht="12.75" hidden="1">
      <c r="A76" s="1" t="s">
        <v>23</v>
      </c>
      <c r="B76" s="108">
        <v>1008799.4</v>
      </c>
      <c r="C76" s="108"/>
      <c r="D76" s="108"/>
      <c r="E76" s="107">
        <v>937778.5</v>
      </c>
      <c r="F76" s="109"/>
      <c r="G76" s="110">
        <v>967823.8</v>
      </c>
      <c r="H76" s="108"/>
      <c r="I76" s="108"/>
      <c r="J76" s="108"/>
      <c r="K76" s="108"/>
    </row>
    <row r="77" spans="2:11" ht="12.75" hidden="1">
      <c r="B77" s="108">
        <f>B57-B76</f>
        <v>-658887.1000000001</v>
      </c>
      <c r="C77" s="108"/>
      <c r="D77" s="108"/>
      <c r="E77" s="108">
        <f>E57-E76</f>
        <v>-928388.6</v>
      </c>
      <c r="F77" s="108"/>
      <c r="G77" s="110">
        <f>G57-G76</f>
        <v>-967821.1164990199</v>
      </c>
      <c r="H77" s="108"/>
      <c r="I77" s="108"/>
      <c r="J77" s="108"/>
      <c r="K77" s="108"/>
    </row>
    <row r="78" spans="2:11" ht="12.75" hidden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 ht="12.75" hidden="1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12.75" hidden="1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 ht="12.75" hidden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1:11" ht="12.75" hidden="1">
      <c r="A82" s="2" t="s">
        <v>12</v>
      </c>
      <c r="B82" s="108" t="e">
        <f>B59-#REF!</f>
        <v>#REF!</v>
      </c>
      <c r="C82" s="108"/>
      <c r="D82" s="108"/>
      <c r="E82" s="108" t="e">
        <f>E59-#REF!</f>
        <v>#REF!</v>
      </c>
      <c r="F82" s="108"/>
      <c r="G82" s="108" t="e">
        <f>G59-#REF!</f>
        <v>#REF!</v>
      </c>
      <c r="H82" s="111">
        <v>639719963.17</v>
      </c>
      <c r="I82" s="108"/>
      <c r="J82" s="108"/>
      <c r="K82" s="108"/>
    </row>
    <row r="83" spans="1:11" ht="12.75" hidden="1">
      <c r="A83" s="2" t="s">
        <v>13</v>
      </c>
      <c r="B83" s="108" t="e">
        <f>B60-#REF!</f>
        <v>#REF!</v>
      </c>
      <c r="C83" s="108"/>
      <c r="D83" s="108"/>
      <c r="E83" s="108" t="e">
        <f>E60-#REF!</f>
        <v>#REF!</v>
      </c>
      <c r="F83" s="108"/>
      <c r="G83" s="108" t="e">
        <f>G60-#REF!</f>
        <v>#REF!</v>
      </c>
      <c r="H83" s="21">
        <v>267624.39</v>
      </c>
      <c r="I83" s="108"/>
      <c r="J83" s="108"/>
      <c r="K83" s="108"/>
    </row>
    <row r="84" spans="1:11" ht="12.75" hidden="1">
      <c r="A84" s="2" t="s">
        <v>4</v>
      </c>
      <c r="B84" s="108" t="e">
        <f>B61-#REF!</f>
        <v>#REF!</v>
      </c>
      <c r="C84" s="108"/>
      <c r="D84" s="108"/>
      <c r="E84" s="108" t="e">
        <f>E61-#REF!</f>
        <v>#REF!</v>
      </c>
      <c r="F84" s="108"/>
      <c r="G84" s="108" t="e">
        <f>G61-#REF!</f>
        <v>#REF!</v>
      </c>
      <c r="H84" s="110">
        <v>28243497.23</v>
      </c>
      <c r="I84" s="108"/>
      <c r="J84" s="108"/>
      <c r="K84" s="108"/>
    </row>
    <row r="85" spans="1:11" ht="12.75" hidden="1">
      <c r="A85" s="2" t="s">
        <v>3</v>
      </c>
      <c r="B85" s="108" t="e">
        <f>B63-#REF!</f>
        <v>#REF!</v>
      </c>
      <c r="C85" s="108"/>
      <c r="D85" s="108"/>
      <c r="E85" s="108" t="e">
        <f>E63-#REF!</f>
        <v>#REF!</v>
      </c>
      <c r="F85" s="108"/>
      <c r="G85" s="108" t="e">
        <f>G63-#REF!</f>
        <v>#REF!</v>
      </c>
      <c r="H85" s="112">
        <v>61376658.7</v>
      </c>
      <c r="I85" s="108"/>
      <c r="J85" s="108"/>
      <c r="K85" s="108"/>
    </row>
    <row r="86" spans="1:11" ht="12.75" hidden="1">
      <c r="A86" s="2" t="s">
        <v>20</v>
      </c>
      <c r="B86" s="108" t="e">
        <f>B64-#REF!</f>
        <v>#REF!</v>
      </c>
      <c r="C86" s="108"/>
      <c r="D86" s="108"/>
      <c r="E86" s="108" t="e">
        <f>E64-#REF!</f>
        <v>#REF!</v>
      </c>
      <c r="F86" s="108"/>
      <c r="G86" s="108" t="e">
        <f>G64-#REF!</f>
        <v>#REF!</v>
      </c>
      <c r="H86" s="110">
        <v>2295565.73</v>
      </c>
      <c r="I86" s="108"/>
      <c r="J86" s="108"/>
      <c r="K86" s="108"/>
    </row>
    <row r="87" spans="2:11" ht="12.75" hidden="1">
      <c r="B87" s="108"/>
      <c r="C87" s="108"/>
      <c r="D87" s="108"/>
      <c r="E87" s="108"/>
      <c r="F87" s="108"/>
      <c r="G87" s="108"/>
      <c r="H87" s="108"/>
      <c r="I87" s="108"/>
      <c r="J87" s="108"/>
      <c r="K87" s="108"/>
    </row>
    <row r="88" spans="1:11" ht="12.75" hidden="1">
      <c r="A88" s="2" t="s">
        <v>14</v>
      </c>
      <c r="B88" s="108" t="e">
        <f>B66-#REF!</f>
        <v>#REF!</v>
      </c>
      <c r="C88" s="108"/>
      <c r="D88" s="108"/>
      <c r="E88" s="108" t="e">
        <f>E66-#REF!</f>
        <v>#REF!</v>
      </c>
      <c r="F88" s="108"/>
      <c r="G88" s="108" t="e">
        <f>G66-#REF!</f>
        <v>#REF!</v>
      </c>
      <c r="H88" s="108"/>
      <c r="I88" s="108"/>
      <c r="J88" s="108"/>
      <c r="K88" s="108"/>
    </row>
    <row r="89" spans="2:11" ht="12.75" hidden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</row>
    <row r="90" spans="2:11" ht="12.75" hidden="1">
      <c r="B90" s="108"/>
      <c r="C90" s="108"/>
      <c r="D90" s="108"/>
      <c r="E90" s="108"/>
      <c r="F90" s="108"/>
      <c r="G90" s="108"/>
      <c r="H90" s="108"/>
      <c r="I90" s="108"/>
      <c r="J90" s="108"/>
      <c r="K90" s="108"/>
    </row>
    <row r="91" spans="1:11" ht="12.75" hidden="1">
      <c r="A91" s="1" t="s">
        <v>32</v>
      </c>
      <c r="B91" s="108">
        <v>3999</v>
      </c>
      <c r="C91" s="108"/>
      <c r="D91" s="108"/>
      <c r="E91" s="108">
        <v>3453.1</v>
      </c>
      <c r="F91" s="108"/>
      <c r="G91" s="108">
        <v>1014</v>
      </c>
      <c r="H91" s="108">
        <v>1014009</v>
      </c>
      <c r="I91" s="108"/>
      <c r="J91" s="108"/>
      <c r="K91" s="108"/>
    </row>
    <row r="92" spans="2:11" ht="12.75" hidden="1">
      <c r="B92" s="108"/>
      <c r="C92" s="108"/>
      <c r="D92" s="108"/>
      <c r="E92" s="108"/>
      <c r="F92" s="108"/>
      <c r="G92" s="108"/>
      <c r="H92" s="108"/>
      <c r="I92" s="108"/>
      <c r="J92" s="108"/>
      <c r="K92" s="108"/>
    </row>
    <row r="93" spans="2:11" ht="12.75">
      <c r="B93" s="108"/>
      <c r="C93" s="108"/>
      <c r="D93" s="108"/>
      <c r="E93" s="108"/>
      <c r="F93" s="108"/>
      <c r="G93" s="108"/>
      <c r="H93" s="108"/>
      <c r="I93" s="108"/>
      <c r="J93" s="108"/>
      <c r="K93" s="108"/>
    </row>
  </sheetData>
  <sheetProtection/>
  <mergeCells count="10">
    <mergeCell ref="A6:K6"/>
    <mergeCell ref="A5:K5"/>
    <mergeCell ref="F2:K2"/>
    <mergeCell ref="A8:A10"/>
    <mergeCell ref="B8:B10"/>
    <mergeCell ref="C8:D8"/>
    <mergeCell ref="E8:E10"/>
    <mergeCell ref="G8:G10"/>
    <mergeCell ref="J8:J10"/>
    <mergeCell ref="K8:K10"/>
  </mergeCells>
  <printOptions/>
  <pageMargins left="0.5511811023622047" right="0.1968503937007874" top="0.1968503937007874" bottom="0.1968503937007874" header="0.5118110236220472" footer="0.196850393700787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2022-09-02T08:26:17Z</cp:lastPrinted>
  <dcterms:created xsi:type="dcterms:W3CDTF">1996-10-08T23:32:33Z</dcterms:created>
  <dcterms:modified xsi:type="dcterms:W3CDTF">2022-09-02T11:51:31Z</dcterms:modified>
  <cp:category/>
  <cp:version/>
  <cp:contentType/>
  <cp:contentStatus/>
</cp:coreProperties>
</file>