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52" activeTab="1"/>
  </bookViews>
  <sheets>
    <sheet name="ЗФ на 01.04.22 " sheetId="1" r:id="rId1"/>
    <sheet name="СпецФ на 01.04.22  )" sheetId="2" r:id="rId2"/>
  </sheets>
  <definedNames>
    <definedName name="_xlnm.Print_Area" localSheetId="0">'ЗФ на 01.04.22 '!$A$1:$G$69</definedName>
    <definedName name="_xlnm.Print_Area" localSheetId="1">'СпецФ на 01.04.22  )'!$A$1:$H$63</definedName>
  </definedNames>
  <calcPr fullCalcOnLoad="1" refMode="R1C1"/>
</workbook>
</file>

<file path=xl/sharedStrings.xml><?xml version="1.0" encoding="utf-8"?>
<sst xmlns="http://schemas.openxmlformats.org/spreadsheetml/2006/main" count="154" uniqueCount="68">
  <si>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</si>
  <si>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</si>
  <si>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</si>
  <si>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</si>
  <si>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</si>
  <si>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</si>
  <si>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</si>
  <si>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</si>
  <si>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</si>
  <si>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</si>
  <si>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</si>
  <si>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</si>
  <si>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</si>
  <si>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</si>
  <si>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</si>
  <si>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</si>
  <si>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</si>
  <si>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</si>
  <si>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</si>
  <si>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</si>
  <si>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</si>
  <si>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</si>
  <si>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</si>
  <si>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</si>
  <si>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</si>
  <si>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</si>
  <si>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</si>
  <si>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</si>
  <si>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</si>
  <si>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</si>
  <si>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</si>
  <si>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</si>
  <si>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</si>
  <si>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</si>
  <si>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</si>
  <si>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</si>
  <si>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 xml:space="preserve">капітальні видатки за рахунок надходжень з бюджету м.Києва 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</si>
  <si>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</si>
  <si>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</si>
  <si>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</si>
  <si>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</si>
  <si>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</si>
  <si>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</si>
  <si>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</si>
  <si>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</si>
  <si>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</si>
  <si>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</si>
  <si>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</si>
  <si>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</si>
  <si>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</si>
  <si>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оплата комун. та енергоносіїв</t>
  </si>
  <si>
    <t xml:space="preserve">Затверджено розписом на 2022 рік </t>
  </si>
  <si>
    <t xml:space="preserve">- інші видатки </t>
  </si>
  <si>
    <t xml:space="preserve"> план на січень-березень </t>
  </si>
  <si>
    <t>Виконано станом на 01.04.2022</t>
  </si>
  <si>
    <t>на січень-березень</t>
  </si>
  <si>
    <t xml:space="preserve"> з них:</t>
  </si>
  <si>
    <t xml:space="preserve"> капітальні видатки за рахунок надходжень з бюджету м.Києва на рік</t>
  </si>
  <si>
    <t>капітальні видатки за рахунок надходжень з бюджету м.Києва до плану на січень-березень</t>
  </si>
  <si>
    <t>План  на 2022 рік  (кошторисні призначення)</t>
  </si>
  <si>
    <t>придбання житла для дітей сиріт</t>
  </si>
  <si>
    <t xml:space="preserve">РЕКОНСТРУКЦІЯ /БУДІВНИЦТВО </t>
  </si>
  <si>
    <t>капремонт вул. Костянтинівська,21</t>
  </si>
  <si>
    <t xml:space="preserve">Аналіз використання коштів загального фонду бюджету міста Києва </t>
  </si>
  <si>
    <t>Подільською районною в місті Києві державною адміністрацією  в розрізі газей за січень-березень  2022 року</t>
  </si>
  <si>
    <r>
      <t>Інші послуги, пов</t>
    </r>
    <r>
      <rPr>
        <b/>
        <sz val="14"/>
        <rFont val="Arial Cyr"/>
        <family val="2"/>
      </rPr>
      <t>’</t>
    </r>
    <r>
      <rPr>
        <b/>
        <sz val="14"/>
        <rFont val="Times New Roman"/>
        <family val="1"/>
      </rPr>
      <t>язані з економічною діяльністю</t>
    </r>
  </si>
  <si>
    <t>зарплата педагогічним працівникам приватних закладів освіти</t>
  </si>
  <si>
    <t xml:space="preserve">Аналіз використання коштів  спеціального фонду бюджету міста Києва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</si>
</sst>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2"/>
    </font>
    <font>
      <u val="single"/>
      <sz val="14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7" borderId="6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212" fontId="55" fillId="0" borderId="0" xfId="0" applyNumberFormat="1" applyFont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3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212" fontId="1" fillId="3" borderId="0" xfId="0" applyNumberFormat="1" applyFont="1" applyFill="1" applyAlignment="1">
      <alignment horizontal="center" vertical="center" wrapText="1"/>
    </xf>
    <xf numFmtId="212" fontId="55" fillId="3" borderId="0" xfId="0" applyNumberFormat="1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top"/>
    </xf>
    <xf numFmtId="4" fontId="55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top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9" fillId="3" borderId="10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59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1" fillId="34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4" fillId="0" borderId="0" xfId="42" applyFont="1" applyAlignment="1" applyProtection="1">
      <alignment horizontal="center" vertical="center" wrapText="1"/>
      <protection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212" fontId="58" fillId="0" borderId="0" xfId="0" applyNumberFormat="1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212" fontId="12" fillId="0" borderId="0" xfId="0" applyNumberFormat="1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0" fontId="12" fillId="34" borderId="0" xfId="0" applyFont="1" applyFill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4"/>
  <sheetViews>
    <sheetView view="pageBreakPreview" zoomScale="85" zoomScaleSheetLayoutView="85" zoomScalePageLayoutView="0" workbookViewId="0" topLeftCell="A7">
      <selection activeCell="D14" sqref="D14"/>
    </sheetView>
  </sheetViews>
  <sheetFormatPr defaultColWidth="9.140625" defaultRowHeight="12.75"/>
  <cols>
    <col min="1" max="1" width="47.7109375" style="1" customWidth="1"/>
    <col min="2" max="2" width="21.140625" style="5" customWidth="1"/>
    <col min="3" max="3" width="15.57421875" style="5" customWidth="1"/>
    <col min="4" max="4" width="20.421875" style="5" customWidth="1"/>
    <col min="5" max="5" width="13.28125" style="5" customWidth="1"/>
    <col min="6" max="6" width="12.8515625" style="5" customWidth="1"/>
    <col min="7" max="7" width="16.28125" style="5" customWidth="1"/>
    <col min="8" max="8" width="12.00390625" style="5" hidden="1" customWidth="1"/>
    <col min="9" max="9" width="9.28125" style="5" bestFit="1" customWidth="1"/>
    <col min="10" max="16384" width="9.140625" style="5" customWidth="1"/>
  </cols>
  <sheetData>
    <row r="1" spans="2:7" s="1" customFormat="1" ht="12.75">
      <c r="B1" s="5"/>
      <c r="C1" s="5"/>
      <c r="D1" s="5"/>
      <c r="E1" s="5"/>
      <c r="F1" s="86"/>
      <c r="G1" s="86"/>
    </row>
    <row r="2" spans="1:7" s="1" customFormat="1" ht="24" customHeight="1">
      <c r="A2" s="13"/>
      <c r="B2" s="5"/>
      <c r="C2" s="5"/>
      <c r="D2" s="5"/>
      <c r="E2" s="5"/>
      <c r="F2" s="86"/>
      <c r="G2" s="86"/>
    </row>
    <row r="3" spans="2:7" s="1" customFormat="1" ht="12.75" hidden="1">
      <c r="B3" s="5"/>
      <c r="C3" s="5"/>
      <c r="D3" s="5"/>
      <c r="E3" s="5"/>
      <c r="F3" s="5"/>
      <c r="G3" s="5"/>
    </row>
    <row r="4" spans="1:7" s="1" customFormat="1" ht="24.75" customHeight="1">
      <c r="A4" s="87" t="s">
        <v>63</v>
      </c>
      <c r="B4" s="87"/>
      <c r="C4" s="87"/>
      <c r="D4" s="87"/>
      <c r="E4" s="87"/>
      <c r="F4" s="87"/>
      <c r="G4" s="87"/>
    </row>
    <row r="5" spans="1:7" s="1" customFormat="1" ht="36.75" customHeight="1">
      <c r="A5" s="87" t="s">
        <v>64</v>
      </c>
      <c r="B5" s="87"/>
      <c r="C5" s="87"/>
      <c r="D5" s="87"/>
      <c r="E5" s="87"/>
      <c r="F5" s="87"/>
      <c r="G5" s="87"/>
    </row>
    <row r="6" spans="2:7" s="1" customFormat="1" ht="25.5" customHeight="1">
      <c r="B6" s="5"/>
      <c r="C6" s="5"/>
      <c r="D6" s="5"/>
      <c r="E6" s="5"/>
      <c r="F6" s="5"/>
      <c r="G6" s="38" t="s">
        <v>1</v>
      </c>
    </row>
    <row r="7" spans="1:7" s="4" customFormat="1" ht="45" customHeight="1">
      <c r="A7" s="77" t="s">
        <v>0</v>
      </c>
      <c r="B7" s="77" t="s">
        <v>51</v>
      </c>
      <c r="C7" s="80" t="s">
        <v>53</v>
      </c>
      <c r="D7" s="77" t="s">
        <v>54</v>
      </c>
      <c r="E7" s="83" t="s">
        <v>46</v>
      </c>
      <c r="F7" s="84"/>
      <c r="G7" s="85"/>
    </row>
    <row r="8" spans="1:7" s="4" customFormat="1" ht="19.5" customHeight="1">
      <c r="A8" s="81"/>
      <c r="B8" s="78"/>
      <c r="C8" s="80"/>
      <c r="D8" s="81"/>
      <c r="E8" s="77" t="s">
        <v>10</v>
      </c>
      <c r="F8" s="80" t="s">
        <v>55</v>
      </c>
      <c r="G8" s="80"/>
    </row>
    <row r="9" spans="1:7" s="4" customFormat="1" ht="18.75" customHeight="1">
      <c r="A9" s="82"/>
      <c r="B9" s="79"/>
      <c r="C9" s="80"/>
      <c r="D9" s="82"/>
      <c r="E9" s="82"/>
      <c r="F9" s="23" t="s">
        <v>16</v>
      </c>
      <c r="G9" s="23" t="s">
        <v>15</v>
      </c>
    </row>
    <row r="10" spans="1:8" s="10" customFormat="1" ht="36.75" customHeight="1">
      <c r="A10" s="27" t="s">
        <v>24</v>
      </c>
      <c r="B10" s="39">
        <f>B12+B13+B14</f>
        <v>103557.79999999999</v>
      </c>
      <c r="C10" s="39">
        <f>C12+C13+C14</f>
        <v>26980.6</v>
      </c>
      <c r="D10" s="39">
        <f>D12+D13+D14</f>
        <v>22504</v>
      </c>
      <c r="E10" s="39">
        <f>D10/B10*100</f>
        <v>21.73085948137176</v>
      </c>
      <c r="F10" s="39">
        <f>D10/C10*100</f>
        <v>83.4080783970705</v>
      </c>
      <c r="G10" s="39">
        <f>D10-C10</f>
        <v>-4476.5999999999985</v>
      </c>
      <c r="H10" s="15">
        <v>692</v>
      </c>
    </row>
    <row r="11" spans="1:7" ht="22.5" customHeight="1">
      <c r="A11" s="28" t="s">
        <v>2</v>
      </c>
      <c r="B11" s="40"/>
      <c r="C11" s="40"/>
      <c r="D11" s="40"/>
      <c r="E11" s="41"/>
      <c r="F11" s="41"/>
      <c r="G11" s="42"/>
    </row>
    <row r="12" spans="1:8" s="11" customFormat="1" ht="21.75" customHeight="1">
      <c r="A12" s="28" t="s">
        <v>12</v>
      </c>
      <c r="B12" s="43">
        <v>96609.2</v>
      </c>
      <c r="C12" s="43">
        <v>24333.5</v>
      </c>
      <c r="D12" s="43">
        <v>21680.7</v>
      </c>
      <c r="E12" s="42">
        <f>D12/B12*100</f>
        <v>22.441651519731042</v>
      </c>
      <c r="F12" s="42">
        <f>D12/C12*100</f>
        <v>89.0981568619393</v>
      </c>
      <c r="G12" s="42">
        <f>D12-C12</f>
        <v>-2652.7999999999993</v>
      </c>
      <c r="H12" s="9"/>
    </row>
    <row r="13" spans="1:8" s="11" customFormat="1" ht="39.75" customHeight="1">
      <c r="A13" s="28" t="s">
        <v>3</v>
      </c>
      <c r="B13" s="43">
        <v>2540.9</v>
      </c>
      <c r="C13" s="43">
        <v>1273.1</v>
      </c>
      <c r="D13" s="43">
        <v>478.6</v>
      </c>
      <c r="E13" s="42">
        <f>D13/B13*100</f>
        <v>18.835845566531546</v>
      </c>
      <c r="F13" s="42">
        <f>D13/C13*100</f>
        <v>37.593276254811094</v>
      </c>
      <c r="G13" s="42">
        <f>D13-C13</f>
        <v>-794.4999999999999</v>
      </c>
      <c r="H13" s="9"/>
    </row>
    <row r="14" spans="1:8" s="11" customFormat="1" ht="23.25" customHeight="1">
      <c r="A14" s="28" t="s">
        <v>14</v>
      </c>
      <c r="B14" s="43">
        <v>4407.7</v>
      </c>
      <c r="C14" s="43">
        <v>1374</v>
      </c>
      <c r="D14" s="43">
        <v>344.7</v>
      </c>
      <c r="E14" s="42">
        <f>D14/B14*100</f>
        <v>7.820405199990925</v>
      </c>
      <c r="F14" s="42">
        <f>D14/C14*100</f>
        <v>25.087336244541486</v>
      </c>
      <c r="G14" s="42">
        <f>D14-C14</f>
        <v>-1029.3</v>
      </c>
      <c r="H14" s="9">
        <v>628</v>
      </c>
    </row>
    <row r="15" spans="1:8" s="10" customFormat="1" ht="26.25" customHeight="1">
      <c r="A15" s="27" t="s">
        <v>25</v>
      </c>
      <c r="B15" s="39">
        <v>1601461.9</v>
      </c>
      <c r="C15" s="39">
        <v>437587.6</v>
      </c>
      <c r="D15" s="39">
        <v>321506.2</v>
      </c>
      <c r="E15" s="39">
        <f>D15/B15*100</f>
        <v>20.075794497515055</v>
      </c>
      <c r="F15" s="39">
        <f>D15/C15*100</f>
        <v>73.47242015084522</v>
      </c>
      <c r="G15" s="39">
        <f>D15-C15</f>
        <v>-116081.39999999997</v>
      </c>
      <c r="H15" s="15">
        <v>323</v>
      </c>
    </row>
    <row r="16" spans="1:7" ht="18.75">
      <c r="A16" s="28" t="s">
        <v>2</v>
      </c>
      <c r="B16" s="40"/>
      <c r="C16" s="40"/>
      <c r="D16" s="40"/>
      <c r="E16" s="41"/>
      <c r="F16" s="41"/>
      <c r="G16" s="42"/>
    </row>
    <row r="17" spans="1:7" s="11" customFormat="1" ht="18.75">
      <c r="A17" s="28" t="s">
        <v>12</v>
      </c>
      <c r="B17" s="43">
        <v>1306929.6</v>
      </c>
      <c r="C17" s="43">
        <v>333987.8</v>
      </c>
      <c r="D17" s="43">
        <v>283657.1</v>
      </c>
      <c r="E17" s="42">
        <f aca="true" t="shared" si="0" ref="E17:E23">D17/B17*100</f>
        <v>21.704084137355213</v>
      </c>
      <c r="F17" s="42">
        <f aca="true" t="shared" si="1" ref="F17:F23">D17/C17*100</f>
        <v>84.93037769643082</v>
      </c>
      <c r="G17" s="42">
        <f aca="true" t="shared" si="2" ref="G17:G23">D17-C17</f>
        <v>-50330.70000000001</v>
      </c>
    </row>
    <row r="18" spans="1:7" s="11" customFormat="1" ht="36" customHeight="1">
      <c r="A18" s="28" t="s">
        <v>66</v>
      </c>
      <c r="B18" s="43">
        <v>18033.9</v>
      </c>
      <c r="C18" s="43">
        <v>4508.5</v>
      </c>
      <c r="D18" s="43">
        <v>2334.6</v>
      </c>
      <c r="E18" s="42">
        <f t="shared" si="0"/>
        <v>12.945619084058354</v>
      </c>
      <c r="F18" s="42">
        <f t="shared" si="1"/>
        <v>51.782189198181214</v>
      </c>
      <c r="G18" s="42">
        <f t="shared" si="2"/>
        <v>-2173.9</v>
      </c>
    </row>
    <row r="19" spans="1:8" s="11" customFormat="1" ht="27" customHeight="1">
      <c r="A19" s="28" t="s">
        <v>13</v>
      </c>
      <c r="B19" s="43">
        <v>1337.5</v>
      </c>
      <c r="C19" s="43"/>
      <c r="D19" s="43"/>
      <c r="E19" s="42">
        <f t="shared" si="0"/>
        <v>0</v>
      </c>
      <c r="F19" s="42"/>
      <c r="G19" s="42">
        <f t="shared" si="2"/>
        <v>0</v>
      </c>
      <c r="H19" s="9"/>
    </row>
    <row r="20" spans="1:7" s="11" customFormat="1" ht="26.25" customHeight="1">
      <c r="A20" s="28" t="s">
        <v>4</v>
      </c>
      <c r="B20" s="43">
        <v>29787.4</v>
      </c>
      <c r="C20" s="43">
        <v>16004.6</v>
      </c>
      <c r="D20" s="43">
        <v>3550</v>
      </c>
      <c r="E20" s="42">
        <f t="shared" si="0"/>
        <v>11.917790743737285</v>
      </c>
      <c r="F20" s="42">
        <f t="shared" si="1"/>
        <v>22.18112292715844</v>
      </c>
      <c r="G20" s="42">
        <f t="shared" si="2"/>
        <v>-12454.6</v>
      </c>
    </row>
    <row r="21" spans="1:8" s="11" customFormat="1" ht="37.5">
      <c r="A21" s="28" t="s">
        <v>3</v>
      </c>
      <c r="B21" s="43">
        <v>126219</v>
      </c>
      <c r="C21" s="43">
        <v>64481.6</v>
      </c>
      <c r="D21" s="44">
        <v>31887.8</v>
      </c>
      <c r="E21" s="42">
        <f t="shared" si="0"/>
        <v>25.2638667712468</v>
      </c>
      <c r="F21" s="42">
        <f t="shared" si="1"/>
        <v>49.45255700851096</v>
      </c>
      <c r="G21" s="42">
        <f t="shared" si="2"/>
        <v>-32593.8</v>
      </c>
      <c r="H21" s="9"/>
    </row>
    <row r="22" spans="1:8" s="11" customFormat="1" ht="29.25" customHeight="1">
      <c r="A22" s="28" t="s">
        <v>19</v>
      </c>
      <c r="B22" s="43">
        <v>54.3</v>
      </c>
      <c r="C22" s="43">
        <v>12.7</v>
      </c>
      <c r="D22" s="43">
        <v>1.8</v>
      </c>
      <c r="E22" s="42">
        <f t="shared" si="0"/>
        <v>3.3149171270718236</v>
      </c>
      <c r="F22" s="42">
        <f t="shared" si="1"/>
        <v>14.173228346456693</v>
      </c>
      <c r="G22" s="42">
        <f t="shared" si="2"/>
        <v>-10.899999999999999</v>
      </c>
      <c r="H22" s="9">
        <v>162</v>
      </c>
    </row>
    <row r="23" spans="1:8" s="11" customFormat="1" ht="28.5" customHeight="1">
      <c r="A23" s="28" t="s">
        <v>14</v>
      </c>
      <c r="B23" s="43">
        <f>B15-B17-B19-B20-B21-B22-B26-B18</f>
        <v>119100.19999999981</v>
      </c>
      <c r="C23" s="43">
        <f>C15-C17-C19-C20-C21-C22-C26-C18</f>
        <v>18592.399999999983</v>
      </c>
      <c r="D23" s="43">
        <f>D15-D17-D19-D20-D21-D22-D26-D18</f>
        <v>74.90000000003556</v>
      </c>
      <c r="E23" s="42">
        <f t="shared" si="0"/>
        <v>0.06288822352946148</v>
      </c>
      <c r="F23" s="42">
        <f t="shared" si="1"/>
        <v>0.40285277855486984</v>
      </c>
      <c r="G23" s="42">
        <f t="shared" si="2"/>
        <v>-18517.49999999995</v>
      </c>
      <c r="H23" s="9">
        <v>450</v>
      </c>
    </row>
    <row r="24" spans="1:7" s="11" customFormat="1" ht="19.5" customHeight="1">
      <c r="A24" s="29" t="s">
        <v>31</v>
      </c>
      <c r="B24" s="43">
        <v>66465.7</v>
      </c>
      <c r="C24" s="43">
        <v>9034.1</v>
      </c>
      <c r="D24" s="43"/>
      <c r="E24" s="42">
        <f>D24/B24*100</f>
        <v>0</v>
      </c>
      <c r="F24" s="42">
        <f>D24/C24*100</f>
        <v>0</v>
      </c>
      <c r="G24" s="42">
        <f>D24-C24</f>
        <v>-9034.1</v>
      </c>
    </row>
    <row r="25" spans="1:7" s="11" customFormat="1" ht="24" customHeight="1">
      <c r="A25" s="29" t="s">
        <v>33</v>
      </c>
      <c r="B25" s="43">
        <v>52459.4</v>
      </c>
      <c r="C25" s="43">
        <v>9400.3</v>
      </c>
      <c r="D25" s="43">
        <v>74.9</v>
      </c>
      <c r="E25" s="42"/>
      <c r="F25" s="42"/>
      <c r="G25" s="42"/>
    </row>
    <row r="26" spans="1:10" s="12" customFormat="1" ht="29.25" customHeight="1" hidden="1">
      <c r="A26" s="30" t="s">
        <v>34</v>
      </c>
      <c r="B26" s="44"/>
      <c r="C26" s="45"/>
      <c r="D26" s="45"/>
      <c r="E26" s="45"/>
      <c r="F26" s="45"/>
      <c r="G26" s="45"/>
      <c r="H26" s="18">
        <v>881</v>
      </c>
      <c r="I26" s="10"/>
      <c r="J26" s="19"/>
    </row>
    <row r="27" spans="1:9" s="14" customFormat="1" ht="36" customHeight="1">
      <c r="A27" s="27" t="s">
        <v>26</v>
      </c>
      <c r="B27" s="39">
        <v>35977.2</v>
      </c>
      <c r="C27" s="39">
        <v>8876.1</v>
      </c>
      <c r="D27" s="39">
        <v>5833.7</v>
      </c>
      <c r="E27" s="39">
        <f>D27/B27*100</f>
        <v>16.214991716976307</v>
      </c>
      <c r="F27" s="39">
        <f>D27/C27*100</f>
        <v>65.7236849517243</v>
      </c>
      <c r="G27" s="39">
        <f>D27-C27</f>
        <v>-3042.4000000000005</v>
      </c>
      <c r="H27" s="14">
        <v>229</v>
      </c>
      <c r="I27" s="15"/>
    </row>
    <row r="28" spans="1:8" s="1" customFormat="1" ht="18.75">
      <c r="A28" s="28" t="s">
        <v>2</v>
      </c>
      <c r="B28" s="40"/>
      <c r="C28" s="40"/>
      <c r="D28" s="40"/>
      <c r="E28" s="41"/>
      <c r="F28" s="41"/>
      <c r="G28" s="42"/>
      <c r="H28" s="5"/>
    </row>
    <row r="29" spans="1:7" s="9" customFormat="1" ht="27" customHeight="1">
      <c r="A29" s="28" t="s">
        <v>12</v>
      </c>
      <c r="B29" s="43">
        <v>25403.3</v>
      </c>
      <c r="C29" s="43">
        <v>5617.4</v>
      </c>
      <c r="D29" s="43">
        <v>5041.8</v>
      </c>
      <c r="E29" s="42">
        <f>D29/B29*100</f>
        <v>19.847027748363402</v>
      </c>
      <c r="F29" s="42">
        <f>D29/C29*100</f>
        <v>89.75326663581016</v>
      </c>
      <c r="G29" s="42">
        <f>D29-C29</f>
        <v>-575.5999999999995</v>
      </c>
    </row>
    <row r="30" spans="1:8" s="9" customFormat="1" ht="15" customHeight="1" hidden="1">
      <c r="A30" s="28" t="s">
        <v>13</v>
      </c>
      <c r="B30" s="40"/>
      <c r="C30" s="40"/>
      <c r="D30" s="40"/>
      <c r="E30" s="42"/>
      <c r="F30" s="42"/>
      <c r="G30" s="42"/>
      <c r="H30" s="11"/>
    </row>
    <row r="31" spans="1:7" s="9" customFormat="1" ht="0.75" customHeight="1" hidden="1">
      <c r="A31" s="28" t="s">
        <v>4</v>
      </c>
      <c r="B31" s="43"/>
      <c r="C31" s="43"/>
      <c r="D31" s="43"/>
      <c r="E31" s="42"/>
      <c r="F31" s="42"/>
      <c r="G31" s="42">
        <f aca="true" t="shared" si="3" ref="G31:G36">D31-C31</f>
        <v>0</v>
      </c>
    </row>
    <row r="32" spans="1:7" s="9" customFormat="1" ht="37.5">
      <c r="A32" s="28" t="s">
        <v>3</v>
      </c>
      <c r="B32" s="43">
        <v>2077.5</v>
      </c>
      <c r="C32" s="43">
        <v>1290</v>
      </c>
      <c r="D32" s="43">
        <v>454.8</v>
      </c>
      <c r="E32" s="42">
        <f aca="true" t="shared" si="4" ref="E32:E38">D32/B32*100</f>
        <v>21.89169675090253</v>
      </c>
      <c r="F32" s="42">
        <f>D32/C32*100</f>
        <v>35.25581395348837</v>
      </c>
      <c r="G32" s="42">
        <f t="shared" si="3"/>
        <v>-835.2</v>
      </c>
    </row>
    <row r="33" spans="1:8" s="9" customFormat="1" ht="24" customHeight="1">
      <c r="A33" s="28" t="s">
        <v>19</v>
      </c>
      <c r="B33" s="43">
        <v>4320.8</v>
      </c>
      <c r="C33" s="43">
        <v>1000</v>
      </c>
      <c r="D33" s="44">
        <v>301.6</v>
      </c>
      <c r="E33" s="42">
        <f t="shared" si="4"/>
        <v>6.980188853915942</v>
      </c>
      <c r="F33" s="42"/>
      <c r="G33" s="42">
        <f t="shared" si="3"/>
        <v>-698.4</v>
      </c>
      <c r="H33" s="11"/>
    </row>
    <row r="34" spans="1:8" s="9" customFormat="1" ht="24.75" customHeight="1">
      <c r="A34" s="28" t="s">
        <v>52</v>
      </c>
      <c r="B34" s="43">
        <f>B27-B29-B30-B31-B32-B33-B35</f>
        <v>4175.599999999998</v>
      </c>
      <c r="C34" s="43">
        <f>C27-C29-C30-C31-C32-C33-C35</f>
        <v>968.7000000000007</v>
      </c>
      <c r="D34" s="43">
        <f>D27-D29-D30-D31-D32-D33-D35</f>
        <v>35.4999999999996</v>
      </c>
      <c r="E34" s="42">
        <f t="shared" si="4"/>
        <v>0.8501772200402247</v>
      </c>
      <c r="F34" s="42">
        <f>D34/C34*100</f>
        <v>3.66470527511093</v>
      </c>
      <c r="G34" s="42">
        <f t="shared" si="3"/>
        <v>-933.2000000000012</v>
      </c>
      <c r="H34" s="9">
        <v>314</v>
      </c>
    </row>
    <row r="35" spans="1:8" s="9" customFormat="1" ht="17.25" customHeight="1" hidden="1">
      <c r="A35" s="28" t="s">
        <v>30</v>
      </c>
      <c r="B35" s="43"/>
      <c r="C35" s="43"/>
      <c r="D35" s="43"/>
      <c r="E35" s="42"/>
      <c r="F35" s="42"/>
      <c r="G35" s="42">
        <f t="shared" si="3"/>
        <v>0</v>
      </c>
      <c r="H35" s="11"/>
    </row>
    <row r="36" spans="1:8" s="10" customFormat="1" ht="39.75" customHeight="1">
      <c r="A36" s="27" t="s">
        <v>27</v>
      </c>
      <c r="B36" s="39">
        <f>B38+B39+B40</f>
        <v>15072.199999999999</v>
      </c>
      <c r="C36" s="39">
        <f>C38+C39</f>
        <v>14622.199999999999</v>
      </c>
      <c r="D36" s="39">
        <f>D38+D39</f>
        <v>14419</v>
      </c>
      <c r="E36" s="39">
        <f t="shared" si="4"/>
        <v>95.66619338915355</v>
      </c>
      <c r="F36" s="39">
        <f>D36/C36*100</f>
        <v>98.61033223454747</v>
      </c>
      <c r="G36" s="39">
        <f t="shared" si="3"/>
        <v>-203.1999999999989</v>
      </c>
      <c r="H36" s="15">
        <v>425</v>
      </c>
    </row>
    <row r="37" spans="1:7" ht="21.75" customHeight="1">
      <c r="A37" s="28" t="s">
        <v>2</v>
      </c>
      <c r="B37" s="43"/>
      <c r="C37" s="43"/>
      <c r="D37" s="40"/>
      <c r="E37" s="42"/>
      <c r="F37" s="41"/>
      <c r="G37" s="42"/>
    </row>
    <row r="38" spans="1:7" s="11" customFormat="1" ht="36" customHeight="1">
      <c r="A38" s="28" t="s">
        <v>47</v>
      </c>
      <c r="B38" s="43">
        <v>1245.3</v>
      </c>
      <c r="C38" s="43">
        <v>1245.3</v>
      </c>
      <c r="D38" s="43">
        <v>1245.3</v>
      </c>
      <c r="E38" s="42">
        <f t="shared" si="4"/>
        <v>100</v>
      </c>
      <c r="F38" s="42">
        <f>D38/C38*100</f>
        <v>100</v>
      </c>
      <c r="G38" s="42">
        <f>D38-C38</f>
        <v>0</v>
      </c>
    </row>
    <row r="39" spans="1:7" s="11" customFormat="1" ht="26.25" customHeight="1">
      <c r="A39" s="28" t="s">
        <v>22</v>
      </c>
      <c r="B39" s="43">
        <v>13826.9</v>
      </c>
      <c r="C39" s="43">
        <v>13376.9</v>
      </c>
      <c r="D39" s="43">
        <v>13173.7</v>
      </c>
      <c r="E39" s="42">
        <f>D39/B39*100</f>
        <v>95.27587528657907</v>
      </c>
      <c r="F39" s="42">
        <f>D39/C39*100</f>
        <v>98.48096345192086</v>
      </c>
      <c r="G39" s="42">
        <f>D39-C39</f>
        <v>-203.1999999999989</v>
      </c>
    </row>
    <row r="40" spans="1:7" s="8" customFormat="1" ht="24" customHeight="1" hidden="1">
      <c r="A40" s="28" t="s">
        <v>30</v>
      </c>
      <c r="B40" s="44"/>
      <c r="C40" s="44"/>
      <c r="D40" s="44"/>
      <c r="E40" s="42"/>
      <c r="F40" s="42"/>
      <c r="G40" s="42"/>
    </row>
    <row r="41" spans="1:7" s="17" customFormat="1" ht="27.75" customHeight="1" hidden="1">
      <c r="A41" s="31"/>
      <c r="B41" s="46"/>
      <c r="C41" s="46"/>
      <c r="D41" s="46"/>
      <c r="E41" s="45"/>
      <c r="F41" s="46"/>
      <c r="G41" s="47"/>
    </row>
    <row r="42" spans="1:8" s="15" customFormat="1" ht="37.5">
      <c r="A42" s="27" t="s">
        <v>28</v>
      </c>
      <c r="B42" s="39">
        <v>24128.4</v>
      </c>
      <c r="C42" s="39">
        <v>5803.1</v>
      </c>
      <c r="D42" s="39">
        <v>4504</v>
      </c>
      <c r="E42" s="39">
        <f>D42/B42*100</f>
        <v>18.66679929046269</v>
      </c>
      <c r="F42" s="39">
        <f>D42/C42*100</f>
        <v>77.61368923506402</v>
      </c>
      <c r="G42" s="39">
        <f>D42-C42</f>
        <v>-1299.1000000000004</v>
      </c>
      <c r="H42" s="15">
        <v>197</v>
      </c>
    </row>
    <row r="43" spans="1:8" s="1" customFormat="1" ht="20.25" customHeight="1">
      <c r="A43" s="28" t="s">
        <v>2</v>
      </c>
      <c r="B43" s="40"/>
      <c r="C43" s="40"/>
      <c r="D43" s="40"/>
      <c r="E43" s="41"/>
      <c r="F43" s="41"/>
      <c r="G43" s="42"/>
      <c r="H43" s="5"/>
    </row>
    <row r="44" spans="1:8" s="9" customFormat="1" ht="18.75">
      <c r="A44" s="28" t="s">
        <v>12</v>
      </c>
      <c r="B44" s="43">
        <v>19836.4</v>
      </c>
      <c r="C44" s="43">
        <v>4611.6</v>
      </c>
      <c r="D44" s="43">
        <v>4120.8</v>
      </c>
      <c r="E44" s="42">
        <f>D44/B44*100</f>
        <v>20.773930753564155</v>
      </c>
      <c r="F44" s="42">
        <f>D44/C44*100</f>
        <v>89.35727296383034</v>
      </c>
      <c r="G44" s="42">
        <f>D44-C44</f>
        <v>-490.8000000000002</v>
      </c>
      <c r="H44" s="11"/>
    </row>
    <row r="45" spans="1:7" s="9" customFormat="1" ht="24" customHeight="1">
      <c r="A45" s="28" t="s">
        <v>50</v>
      </c>
      <c r="B45" s="43">
        <v>1558.3</v>
      </c>
      <c r="C45" s="43">
        <v>925.9</v>
      </c>
      <c r="D45" s="43">
        <v>359</v>
      </c>
      <c r="E45" s="42">
        <f>D45/B45*100</f>
        <v>23.03792594494</v>
      </c>
      <c r="F45" s="42">
        <f>D45/C45*100</f>
        <v>38.7730856463981</v>
      </c>
      <c r="G45" s="42">
        <f>D45-C45</f>
        <v>-566.9</v>
      </c>
    </row>
    <row r="46" spans="1:8" s="9" customFormat="1" ht="24.75" customHeight="1">
      <c r="A46" s="28" t="s">
        <v>14</v>
      </c>
      <c r="B46" s="43">
        <f>B42-B44-B45</f>
        <v>2733.7</v>
      </c>
      <c r="C46" s="43">
        <f>C42-C44-C45</f>
        <v>265.6</v>
      </c>
      <c r="D46" s="43">
        <f>D42-D44-D45</f>
        <v>24.199999999999818</v>
      </c>
      <c r="E46" s="42">
        <f>D46/B46*100</f>
        <v>0.8852471009986399</v>
      </c>
      <c r="F46" s="42">
        <f>D46/C46*100</f>
        <v>9.11144578313246</v>
      </c>
      <c r="G46" s="42">
        <f>D46-C46</f>
        <v>-241.4000000000002</v>
      </c>
      <c r="H46" s="9">
        <v>461</v>
      </c>
    </row>
    <row r="47" spans="1:8" s="10" customFormat="1" ht="12.75" customHeight="1" hidden="1">
      <c r="A47" s="32" t="s">
        <v>5</v>
      </c>
      <c r="B47" s="48"/>
      <c r="C47" s="48"/>
      <c r="D47" s="48"/>
      <c r="E47" s="49" t="e">
        <f>D47/B47*100</f>
        <v>#DIV/0!</v>
      </c>
      <c r="F47" s="49" t="e">
        <f>D47/C47*100</f>
        <v>#DIV/0!</v>
      </c>
      <c r="G47" s="49">
        <f>D47-C47</f>
        <v>0</v>
      </c>
      <c r="H47" s="15"/>
    </row>
    <row r="48" spans="1:8" ht="12.75" customHeight="1" hidden="1">
      <c r="A48" s="28" t="s">
        <v>2</v>
      </c>
      <c r="B48" s="40"/>
      <c r="C48" s="40"/>
      <c r="D48" s="40"/>
      <c r="E48" s="41"/>
      <c r="F48" s="41"/>
      <c r="G48" s="42"/>
      <c r="H48" s="1"/>
    </row>
    <row r="49" spans="1:8" s="11" customFormat="1" ht="0.75" customHeight="1">
      <c r="A49" s="28" t="s">
        <v>30</v>
      </c>
      <c r="B49" s="43"/>
      <c r="C49" s="40"/>
      <c r="D49" s="40"/>
      <c r="E49" s="42" t="e">
        <f>D49/B49*100</f>
        <v>#DIV/0!</v>
      </c>
      <c r="F49" s="42"/>
      <c r="G49" s="42">
        <f>D49-C49</f>
        <v>0</v>
      </c>
      <c r="H49" s="9"/>
    </row>
    <row r="50" spans="1:8" s="15" customFormat="1" ht="38.25" customHeight="1">
      <c r="A50" s="27" t="s">
        <v>29</v>
      </c>
      <c r="B50" s="39">
        <v>13990.5</v>
      </c>
      <c r="C50" s="39">
        <v>4502.9</v>
      </c>
      <c r="D50" s="39">
        <v>2266.9</v>
      </c>
      <c r="E50" s="39">
        <f>D50/B50*100</f>
        <v>16.203137843536688</v>
      </c>
      <c r="F50" s="39">
        <f>D50/C50*100</f>
        <v>50.34311221657155</v>
      </c>
      <c r="G50" s="39">
        <f>D50-C50</f>
        <v>-2235.9999999999995</v>
      </c>
      <c r="H50" s="15">
        <v>73</v>
      </c>
    </row>
    <row r="51" spans="1:7" s="1" customFormat="1" ht="18.75">
      <c r="A51" s="34" t="s">
        <v>2</v>
      </c>
      <c r="B51" s="43"/>
      <c r="C51" s="43"/>
      <c r="D51" s="40"/>
      <c r="E51" s="41"/>
      <c r="F51" s="50"/>
      <c r="G51" s="51"/>
    </row>
    <row r="52" spans="1:7" s="9" customFormat="1" ht="20.25" customHeight="1">
      <c r="A52" s="28" t="s">
        <v>12</v>
      </c>
      <c r="B52" s="43">
        <v>10242.8</v>
      </c>
      <c r="C52" s="43">
        <v>2317.2</v>
      </c>
      <c r="D52" s="43">
        <v>2028.1</v>
      </c>
      <c r="E52" s="42">
        <f>D52/B52*100</f>
        <v>19.800249931659312</v>
      </c>
      <c r="F52" s="42">
        <f>D52/C52*100</f>
        <v>87.5237355428966</v>
      </c>
      <c r="G52" s="42">
        <f>D52-C52</f>
        <v>-289.0999999999999</v>
      </c>
    </row>
    <row r="53" spans="1:7" s="9" customFormat="1" ht="28.5" customHeight="1">
      <c r="A53" s="28" t="s">
        <v>45</v>
      </c>
      <c r="B53" s="43">
        <v>4.9</v>
      </c>
      <c r="C53" s="43"/>
      <c r="D53" s="43"/>
      <c r="E53" s="42"/>
      <c r="F53" s="42"/>
      <c r="G53" s="42"/>
    </row>
    <row r="54" spans="1:7" s="9" customFormat="1" ht="32.25" customHeight="1">
      <c r="A54" s="28" t="s">
        <v>50</v>
      </c>
      <c r="B54" s="43">
        <v>722.7</v>
      </c>
      <c r="C54" s="43">
        <v>351.7</v>
      </c>
      <c r="D54" s="43">
        <v>78.4</v>
      </c>
      <c r="E54" s="42">
        <f>D54/B54*100</f>
        <v>10.848208108482082</v>
      </c>
      <c r="F54" s="42">
        <f>D54/C54*100</f>
        <v>22.291725902758035</v>
      </c>
      <c r="G54" s="42">
        <f>D54-C54</f>
        <v>-273.29999999999995</v>
      </c>
    </row>
    <row r="55" spans="1:8" s="9" customFormat="1" ht="24" customHeight="1">
      <c r="A55" s="28" t="s">
        <v>14</v>
      </c>
      <c r="B55" s="43">
        <f>B50-B52-B54-B53</f>
        <v>3020.100000000001</v>
      </c>
      <c r="C55" s="43">
        <f>C50-C52-C54-C53</f>
        <v>1833.9999999999998</v>
      </c>
      <c r="D55" s="43">
        <f>D50-D52-D54-D53</f>
        <v>160.40000000000018</v>
      </c>
      <c r="E55" s="42">
        <f>D55/B55*100</f>
        <v>5.311082414489591</v>
      </c>
      <c r="F55" s="42">
        <f>D55/C55*100</f>
        <v>8.745910577971658</v>
      </c>
      <c r="G55" s="42">
        <f>D55-C55</f>
        <v>-1673.5999999999997</v>
      </c>
      <c r="H55" s="9">
        <v>352</v>
      </c>
    </row>
    <row r="56" spans="1:8" s="10" customFormat="1" ht="25.5" customHeight="1" hidden="1">
      <c r="A56" s="35" t="s">
        <v>65</v>
      </c>
      <c r="B56" s="48"/>
      <c r="C56" s="48"/>
      <c r="D56" s="48"/>
      <c r="E56" s="49" t="e">
        <f aca="true" t="shared" si="5" ref="E56:E61">D56/B56*100</f>
        <v>#DIV/0!</v>
      </c>
      <c r="F56" s="41" t="e">
        <f>D56/C56*100</f>
        <v>#DIV/0!</v>
      </c>
      <c r="G56" s="42">
        <f aca="true" t="shared" si="6" ref="G56:G61">D56-C56</f>
        <v>0</v>
      </c>
      <c r="H56" s="15"/>
    </row>
    <row r="57" spans="1:8" s="10" customFormat="1" ht="12.75" customHeight="1" hidden="1">
      <c r="A57" s="35" t="s">
        <v>6</v>
      </c>
      <c r="B57" s="48"/>
      <c r="C57" s="48"/>
      <c r="D57" s="48"/>
      <c r="E57" s="49" t="e">
        <f t="shared" si="5"/>
        <v>#DIV/0!</v>
      </c>
      <c r="F57" s="49" t="e">
        <f>D57/C57*100</f>
        <v>#DIV/0!</v>
      </c>
      <c r="G57" s="49">
        <f t="shared" si="6"/>
        <v>0</v>
      </c>
      <c r="H57" s="15"/>
    </row>
    <row r="58" spans="1:8" s="7" customFormat="1" ht="18.75" hidden="1">
      <c r="A58" s="36" t="s">
        <v>7</v>
      </c>
      <c r="B58" s="52"/>
      <c r="C58" s="52"/>
      <c r="D58" s="52">
        <v>0</v>
      </c>
      <c r="E58" s="39" t="e">
        <f t="shared" si="5"/>
        <v>#DIV/0!</v>
      </c>
      <c r="F58" s="39"/>
      <c r="G58" s="39">
        <f t="shared" si="6"/>
        <v>0</v>
      </c>
      <c r="H58" s="3"/>
    </row>
    <row r="59" spans="1:8" s="10" customFormat="1" ht="38.25" customHeight="1" hidden="1">
      <c r="A59" s="35" t="s">
        <v>8</v>
      </c>
      <c r="B59" s="48"/>
      <c r="C59" s="48"/>
      <c r="D59" s="48"/>
      <c r="E59" s="49" t="e">
        <f t="shared" si="5"/>
        <v>#DIV/0!</v>
      </c>
      <c r="F59" s="49" t="e">
        <f>D59/C59*100</f>
        <v>#DIV/0!</v>
      </c>
      <c r="G59" s="49">
        <f t="shared" si="6"/>
        <v>0</v>
      </c>
      <c r="H59" s="15"/>
    </row>
    <row r="60" spans="1:8" s="10" customFormat="1" ht="6.75" customHeight="1" hidden="1">
      <c r="A60" s="35" t="s">
        <v>11</v>
      </c>
      <c r="B60" s="48"/>
      <c r="C60" s="48"/>
      <c r="D60" s="48"/>
      <c r="E60" s="49" t="e">
        <f t="shared" si="5"/>
        <v>#DIV/0!</v>
      </c>
      <c r="F60" s="49" t="e">
        <f>D60/C60*100</f>
        <v>#DIV/0!</v>
      </c>
      <c r="G60" s="49">
        <f t="shared" si="6"/>
        <v>0</v>
      </c>
      <c r="H60" s="15"/>
    </row>
    <row r="61" spans="1:7" s="16" customFormat="1" ht="39" customHeight="1">
      <c r="A61" s="36" t="s">
        <v>9</v>
      </c>
      <c r="B61" s="39">
        <f>B59+B58+B57+B56+B50+B47+B42+B36+B27+B15+B10+B60</f>
        <v>1794188</v>
      </c>
      <c r="C61" s="39">
        <f>C59+C58+C57+C56+C50+C47+C42+C36+C27+C15+C10+C60</f>
        <v>498372.49999999994</v>
      </c>
      <c r="D61" s="39">
        <f>D59+D58+D57+D56+D50+D47+D42+D36+D27+D15+D10+D60</f>
        <v>371033.8</v>
      </c>
      <c r="E61" s="39">
        <f t="shared" si="5"/>
        <v>20.679761541153994</v>
      </c>
      <c r="F61" s="39">
        <f>D61/C61*100</f>
        <v>74.4490917937888</v>
      </c>
      <c r="G61" s="39">
        <f t="shared" si="6"/>
        <v>-127338.69999999995</v>
      </c>
    </row>
    <row r="62" spans="1:7" ht="18.75">
      <c r="A62" s="37" t="s">
        <v>2</v>
      </c>
      <c r="B62" s="40"/>
      <c r="C62" s="40"/>
      <c r="D62" s="40"/>
      <c r="E62" s="41"/>
      <c r="F62" s="50"/>
      <c r="G62" s="51"/>
    </row>
    <row r="63" spans="1:8" s="11" customFormat="1" ht="27.75" customHeight="1">
      <c r="A63" s="28" t="s">
        <v>12</v>
      </c>
      <c r="B63" s="43">
        <f>B12+B17+B29+B44+B52</f>
        <v>1459021.3</v>
      </c>
      <c r="C63" s="43">
        <f>C12+C17+C29+C44+C52</f>
        <v>370867.5</v>
      </c>
      <c r="D63" s="43">
        <f>D12+D17+D29+D44+D52</f>
        <v>316528.49999999994</v>
      </c>
      <c r="E63" s="42">
        <f aca="true" t="shared" si="7" ref="E63:E68">D63/B63*100</f>
        <v>21.694577042843715</v>
      </c>
      <c r="F63" s="42">
        <f aca="true" t="shared" si="8" ref="F63:F71">D63/C63*100</f>
        <v>85.34813646383141</v>
      </c>
      <c r="G63" s="42">
        <f aca="true" t="shared" si="9" ref="G63:G68">D63-C63</f>
        <v>-54339.00000000006</v>
      </c>
      <c r="H63" s="22">
        <f>G84/1000</f>
        <v>756606.95649</v>
      </c>
    </row>
    <row r="64" spans="1:8" s="11" customFormat="1" ht="22.5" customHeight="1">
      <c r="A64" s="28" t="s">
        <v>13</v>
      </c>
      <c r="B64" s="43">
        <f>B19+B30+B53</f>
        <v>1342.4</v>
      </c>
      <c r="C64" s="43">
        <f>C19+C30+C53</f>
        <v>0</v>
      </c>
      <c r="D64" s="43">
        <f>D19+D30+D53</f>
        <v>0</v>
      </c>
      <c r="E64" s="43">
        <f>E19+E30+E53</f>
        <v>0</v>
      </c>
      <c r="F64" s="42"/>
      <c r="G64" s="42">
        <f t="shared" si="9"/>
        <v>0</v>
      </c>
      <c r="H64" s="22">
        <f>G85/1000</f>
        <v>11055.590310000001</v>
      </c>
    </row>
    <row r="65" spans="1:8" s="11" customFormat="1" ht="25.5" customHeight="1">
      <c r="A65" s="28" t="s">
        <v>4</v>
      </c>
      <c r="B65" s="43">
        <f>B20+B31</f>
        <v>29787.4</v>
      </c>
      <c r="C65" s="43">
        <f>C20+C31</f>
        <v>16004.6</v>
      </c>
      <c r="D65" s="43">
        <f>D20+D31</f>
        <v>3550</v>
      </c>
      <c r="E65" s="42">
        <f t="shared" si="7"/>
        <v>11.917790743737285</v>
      </c>
      <c r="F65" s="42">
        <f t="shared" si="8"/>
        <v>22.18112292715844</v>
      </c>
      <c r="G65" s="42">
        <f t="shared" si="9"/>
        <v>-12454.6</v>
      </c>
      <c r="H65" s="22">
        <f>G86/1000</f>
        <v>28243.49723</v>
      </c>
    </row>
    <row r="66" spans="1:8" s="11" customFormat="1" ht="46.5" customHeight="1">
      <c r="A66" s="28" t="s">
        <v>3</v>
      </c>
      <c r="B66" s="43">
        <f>B13+B21+B32+B45+B54</f>
        <v>133118.4</v>
      </c>
      <c r="C66" s="43">
        <f>C13+C21+C32+C45+C54</f>
        <v>68322.29999999999</v>
      </c>
      <c r="D66" s="43">
        <f>D13+D21+D32+D45+D54</f>
        <v>33258.6</v>
      </c>
      <c r="E66" s="42">
        <f t="shared" si="7"/>
        <v>24.98422457000685</v>
      </c>
      <c r="F66" s="42">
        <f t="shared" si="8"/>
        <v>48.67898182584604</v>
      </c>
      <c r="G66" s="42">
        <f t="shared" si="9"/>
        <v>-35063.69999999999</v>
      </c>
      <c r="H66" s="22">
        <f>G87/1000</f>
        <v>67456.47237999999</v>
      </c>
    </row>
    <row r="67" spans="1:8" s="11" customFormat="1" ht="33" customHeight="1">
      <c r="A67" s="28" t="s">
        <v>20</v>
      </c>
      <c r="B67" s="43">
        <f>B22+B33</f>
        <v>4375.1</v>
      </c>
      <c r="C67" s="43">
        <f>C22+C33</f>
        <v>1012.7</v>
      </c>
      <c r="D67" s="43">
        <f>D22+D33</f>
        <v>303.40000000000003</v>
      </c>
      <c r="E67" s="42">
        <f t="shared" si="7"/>
        <v>6.934698635459761</v>
      </c>
      <c r="F67" s="42">
        <f t="shared" si="8"/>
        <v>29.959514170040485</v>
      </c>
      <c r="G67" s="42">
        <f t="shared" si="9"/>
        <v>-709.3</v>
      </c>
      <c r="H67" s="22">
        <f>G88/1000</f>
        <v>2344.38477</v>
      </c>
    </row>
    <row r="68" spans="1:7" s="11" customFormat="1" ht="27.75" customHeight="1">
      <c r="A68" s="28" t="s">
        <v>14</v>
      </c>
      <c r="B68" s="43">
        <f>B14+B23+B34+B38+B39+B46+B55+B58+B18</f>
        <v>166543.39999999982</v>
      </c>
      <c r="C68" s="43">
        <f>C14+C23+C34+C38+C39+C46+C55+C58+C18</f>
        <v>42165.39999999998</v>
      </c>
      <c r="D68" s="43">
        <f>D14+D23+D34+D38+D39+D46+D55+D58+D18</f>
        <v>17393.300000000036</v>
      </c>
      <c r="E68" s="42">
        <f t="shared" si="7"/>
        <v>10.443704163599431</v>
      </c>
      <c r="F68" s="42">
        <f t="shared" si="8"/>
        <v>41.25017194192405</v>
      </c>
      <c r="G68" s="42">
        <f t="shared" si="9"/>
        <v>-24772.099999999944</v>
      </c>
    </row>
    <row r="69" spans="1:7" s="11" customFormat="1" ht="12.75" hidden="1">
      <c r="A69" s="2" t="s">
        <v>30</v>
      </c>
      <c r="B69" s="53">
        <f>B35+B40+B26</f>
        <v>0</v>
      </c>
      <c r="C69" s="53">
        <f>C35+C40</f>
        <v>0</v>
      </c>
      <c r="D69" s="53">
        <f>D35+D40</f>
        <v>0</v>
      </c>
      <c r="E69" s="54" t="e">
        <f>D69/B69*100</f>
        <v>#DIV/0!</v>
      </c>
      <c r="F69" s="54" t="e">
        <f>D69/C69*100</f>
        <v>#DIV/0!</v>
      </c>
      <c r="G69" s="54">
        <f>D69-C69</f>
        <v>0</v>
      </c>
    </row>
    <row r="70" spans="2:8" ht="12.75" hidden="1">
      <c r="B70" s="21">
        <f>B61-B63-B64-B65-B66-B67</f>
        <v>166543.3999999999</v>
      </c>
      <c r="C70" s="21"/>
      <c r="D70" s="21"/>
      <c r="E70" s="21"/>
      <c r="F70" s="21"/>
      <c r="G70" s="21"/>
      <c r="H70" s="6"/>
    </row>
    <row r="71" spans="2:7" ht="12.75" hidden="1">
      <c r="B71" s="21"/>
      <c r="C71" s="55">
        <v>9368.6</v>
      </c>
      <c r="D71" s="55">
        <v>190465.2</v>
      </c>
      <c r="E71" s="21"/>
      <c r="F71" s="56">
        <f t="shared" si="8"/>
        <v>2033.0166727152402</v>
      </c>
      <c r="G71" s="21"/>
    </row>
    <row r="72" spans="2:7" ht="12.75" hidden="1">
      <c r="B72" s="55"/>
      <c r="C72" s="55">
        <f>C68-C71</f>
        <v>32796.79999999998</v>
      </c>
      <c r="D72" s="55">
        <f>D68-D71</f>
        <v>-173071.89999999997</v>
      </c>
      <c r="E72" s="21"/>
      <c r="F72" s="56">
        <f>D72/C72*100</f>
        <v>-527.7097155820081</v>
      </c>
      <c r="G72" s="21"/>
    </row>
    <row r="73" spans="2:7" ht="12.75" hidden="1">
      <c r="B73" s="21"/>
      <c r="C73" s="21"/>
      <c r="D73" s="21"/>
      <c r="E73" s="21"/>
      <c r="F73" s="21"/>
      <c r="G73" s="21"/>
    </row>
    <row r="74" spans="1:7" ht="12.75" hidden="1">
      <c r="A74" s="1">
        <v>2730</v>
      </c>
      <c r="B74" s="21">
        <v>1571.4</v>
      </c>
      <c r="C74" s="21">
        <v>677</v>
      </c>
      <c r="D74" s="21">
        <v>481.7</v>
      </c>
      <c r="E74" s="21"/>
      <c r="F74" s="21"/>
      <c r="G74" s="21"/>
    </row>
    <row r="75" spans="1:7" ht="12.75" hidden="1">
      <c r="A75" s="1">
        <v>2710</v>
      </c>
      <c r="B75" s="21">
        <v>71.9</v>
      </c>
      <c r="C75" s="21">
        <v>35.9</v>
      </c>
      <c r="D75" s="21">
        <v>33.6</v>
      </c>
      <c r="E75" s="21"/>
      <c r="F75" s="21"/>
      <c r="G75" s="21"/>
    </row>
    <row r="76" spans="2:7" ht="12.75" hidden="1">
      <c r="B76" s="21"/>
      <c r="C76" s="21"/>
      <c r="D76" s="21"/>
      <c r="E76" s="21"/>
      <c r="F76" s="21"/>
      <c r="G76" s="21"/>
    </row>
    <row r="77" spans="1:7" ht="12.75" hidden="1">
      <c r="A77" s="1" t="s">
        <v>18</v>
      </c>
      <c r="B77" s="21">
        <f>B61-B63-B64-B65-B66-B74-B75</f>
        <v>169275.19999999992</v>
      </c>
      <c r="C77" s="21">
        <f>C61-C63-C64-C65-C66-C74-C75</f>
        <v>42465.199999999946</v>
      </c>
      <c r="D77" s="21">
        <f>D61-D63-D64-D65-D66-D74-D75</f>
        <v>17181.40000000005</v>
      </c>
      <c r="E77" s="21"/>
      <c r="F77" s="21"/>
      <c r="G77" s="21"/>
    </row>
    <row r="78" spans="1:7" ht="12.75" hidden="1">
      <c r="A78" s="1" t="s">
        <v>23</v>
      </c>
      <c r="B78" s="21">
        <v>1008799.4</v>
      </c>
      <c r="C78" s="55">
        <v>937778.5</v>
      </c>
      <c r="D78" s="57">
        <v>967823.8</v>
      </c>
      <c r="E78" s="21"/>
      <c r="F78" s="21"/>
      <c r="G78" s="21"/>
    </row>
    <row r="79" spans="2:7" ht="12.75" hidden="1">
      <c r="B79" s="21">
        <f>B61-B78</f>
        <v>785388.6</v>
      </c>
      <c r="C79" s="21">
        <f>C61-C78</f>
        <v>-439406.00000000006</v>
      </c>
      <c r="D79" s="57">
        <f>D61-D78</f>
        <v>-596790</v>
      </c>
      <c r="E79" s="21"/>
      <c r="F79" s="21"/>
      <c r="G79" s="21"/>
    </row>
    <row r="80" spans="2:7" ht="12.75" hidden="1">
      <c r="B80" s="21"/>
      <c r="C80" s="21"/>
      <c r="D80" s="21"/>
      <c r="E80" s="21"/>
      <c r="F80" s="21"/>
      <c r="G80" s="21"/>
    </row>
    <row r="81" spans="2:7" ht="12.75" hidden="1">
      <c r="B81" s="21"/>
      <c r="C81" s="21"/>
      <c r="D81" s="21"/>
      <c r="E81" s="21"/>
      <c r="F81" s="21"/>
      <c r="G81" s="21"/>
    </row>
    <row r="82" spans="2:7" ht="12.75" hidden="1">
      <c r="B82" s="21"/>
      <c r="C82" s="21"/>
      <c r="D82" s="21"/>
      <c r="E82" s="21"/>
      <c r="F82" s="21"/>
      <c r="G82" s="21"/>
    </row>
    <row r="83" spans="2:7" ht="12.75" hidden="1">
      <c r="B83" s="21"/>
      <c r="C83" s="21"/>
      <c r="D83" s="21"/>
      <c r="E83" s="21"/>
      <c r="F83" s="21"/>
      <c r="G83" s="21"/>
    </row>
    <row r="84" spans="1:7" ht="12.75" hidden="1">
      <c r="A84" s="2" t="s">
        <v>12</v>
      </c>
      <c r="B84" s="21" t="e">
        <f>B63-#REF!</f>
        <v>#REF!</v>
      </c>
      <c r="C84" s="21" t="e">
        <f>C63-#REF!</f>
        <v>#REF!</v>
      </c>
      <c r="D84" s="21" t="e">
        <f>D63-#REF!</f>
        <v>#REF!</v>
      </c>
      <c r="E84" s="58">
        <v>639719963.17</v>
      </c>
      <c r="F84" s="57">
        <v>116886993.32</v>
      </c>
      <c r="G84" s="21">
        <f>E84+F84</f>
        <v>756606956.49</v>
      </c>
    </row>
    <row r="85" spans="1:7" ht="12.75" hidden="1">
      <c r="A85" s="2" t="s">
        <v>13</v>
      </c>
      <c r="B85" s="21" t="e">
        <f>B64-#REF!</f>
        <v>#REF!</v>
      </c>
      <c r="C85" s="21" t="e">
        <f>C64-#REF!</f>
        <v>#REF!</v>
      </c>
      <c r="D85" s="21" t="e">
        <f>D64-#REF!</f>
        <v>#REF!</v>
      </c>
      <c r="E85" s="20">
        <v>267624.39</v>
      </c>
      <c r="F85" s="57">
        <f>2901445.75+7886520.17</f>
        <v>10787965.92</v>
      </c>
      <c r="G85" s="21">
        <f>E85+F85</f>
        <v>11055590.31</v>
      </c>
    </row>
    <row r="86" spans="1:7" ht="12.75" hidden="1">
      <c r="A86" s="2" t="s">
        <v>4</v>
      </c>
      <c r="B86" s="21" t="e">
        <f>B65-#REF!</f>
        <v>#REF!</v>
      </c>
      <c r="C86" s="21" t="e">
        <f>C65-#REF!</f>
        <v>#REF!</v>
      </c>
      <c r="D86" s="21" t="e">
        <f>D65-#REF!</f>
        <v>#REF!</v>
      </c>
      <c r="E86" s="57">
        <v>28243497.23</v>
      </c>
      <c r="F86" s="21"/>
      <c r="G86" s="21">
        <f>E86+F86</f>
        <v>28243497.23</v>
      </c>
    </row>
    <row r="87" spans="1:7" ht="12.75" hidden="1">
      <c r="A87" s="2" t="s">
        <v>3</v>
      </c>
      <c r="B87" s="21" t="e">
        <f>B66-#REF!</f>
        <v>#REF!</v>
      </c>
      <c r="C87" s="21" t="e">
        <f>C66-#REF!</f>
        <v>#REF!</v>
      </c>
      <c r="D87" s="21" t="e">
        <f>D66-#REF!</f>
        <v>#REF!</v>
      </c>
      <c r="E87" s="59">
        <v>61376658.7</v>
      </c>
      <c r="F87" s="57">
        <v>6079813.68</v>
      </c>
      <c r="G87" s="21">
        <f>E87+F87</f>
        <v>67456472.38</v>
      </c>
    </row>
    <row r="88" spans="1:7" ht="12.75" hidden="1">
      <c r="A88" s="2" t="s">
        <v>20</v>
      </c>
      <c r="B88" s="21" t="e">
        <f>B67-#REF!</f>
        <v>#REF!</v>
      </c>
      <c r="C88" s="21" t="e">
        <f>C67-#REF!</f>
        <v>#REF!</v>
      </c>
      <c r="D88" s="21" t="e">
        <f>D67-#REF!</f>
        <v>#REF!</v>
      </c>
      <c r="E88" s="57">
        <v>2295565.73</v>
      </c>
      <c r="F88" s="57">
        <v>48819.04</v>
      </c>
      <c r="G88" s="21">
        <f>E88+F88</f>
        <v>2344384.77</v>
      </c>
    </row>
    <row r="89" spans="2:7" ht="12.75" hidden="1">
      <c r="B89" s="21"/>
      <c r="C89" s="21"/>
      <c r="D89" s="21"/>
      <c r="E89" s="21"/>
      <c r="F89" s="21"/>
      <c r="G89" s="21">
        <v>492170.25</v>
      </c>
    </row>
    <row r="90" spans="1:7" ht="12.75" hidden="1">
      <c r="A90" s="2" t="s">
        <v>14</v>
      </c>
      <c r="B90" s="21" t="e">
        <f>B68-#REF!</f>
        <v>#REF!</v>
      </c>
      <c r="C90" s="21" t="e">
        <f>C68-#REF!</f>
        <v>#REF!</v>
      </c>
      <c r="D90" s="21" t="e">
        <f>D68-#REF!</f>
        <v>#REF!</v>
      </c>
      <c r="E90" s="21"/>
      <c r="F90" s="21"/>
      <c r="G90" s="21"/>
    </row>
    <row r="91" spans="2:7" ht="12.75" hidden="1">
      <c r="B91" s="21"/>
      <c r="C91" s="21"/>
      <c r="D91" s="21"/>
      <c r="E91" s="21"/>
      <c r="F91" s="21"/>
      <c r="G91" s="21"/>
    </row>
    <row r="92" spans="2:7" ht="12.75" hidden="1">
      <c r="B92" s="21"/>
      <c r="C92" s="21"/>
      <c r="D92" s="21"/>
      <c r="E92" s="21"/>
      <c r="F92" s="21"/>
      <c r="G92" s="21"/>
    </row>
    <row r="93" spans="1:7" ht="12.75" hidden="1">
      <c r="A93" s="1" t="s">
        <v>32</v>
      </c>
      <c r="B93" s="21">
        <v>3999</v>
      </c>
      <c r="C93" s="21">
        <v>3453.1</v>
      </c>
      <c r="D93" s="21">
        <v>1014</v>
      </c>
      <c r="E93" s="21">
        <v>1014009</v>
      </c>
      <c r="F93" s="21"/>
      <c r="G93" s="21"/>
    </row>
    <row r="94" spans="2:7" ht="12.75">
      <c r="B94" s="21"/>
      <c r="C94" s="21"/>
      <c r="D94" s="21"/>
      <c r="E94" s="21"/>
      <c r="F94" s="21"/>
      <c r="G94" s="21"/>
    </row>
  </sheetData>
  <sheetProtection/>
  <mergeCells count="11">
    <mergeCell ref="F1:G1"/>
    <mergeCell ref="F2:G2"/>
    <mergeCell ref="A4:G4"/>
    <mergeCell ref="A5:G5"/>
    <mergeCell ref="A7:A9"/>
    <mergeCell ref="B7:B9"/>
    <mergeCell ref="C7:C9"/>
    <mergeCell ref="D7:D9"/>
    <mergeCell ref="E7:G7"/>
    <mergeCell ref="E8:E9"/>
    <mergeCell ref="F8:G8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66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9"/>
  <sheetViews>
    <sheetView tabSelected="1" view="pageBreakPreview" zoomScaleSheetLayoutView="100" zoomScalePageLayoutView="0" workbookViewId="0" topLeftCell="B1">
      <selection activeCell="C58" sqref="C58"/>
    </sheetView>
  </sheetViews>
  <sheetFormatPr defaultColWidth="9.140625" defaultRowHeight="12.75"/>
  <cols>
    <col min="1" max="1" width="43.28125" style="1" customWidth="1"/>
    <col min="2" max="2" width="19.28125" style="5" customWidth="1"/>
    <col min="3" max="3" width="28.421875" style="5" customWidth="1"/>
    <col min="4" max="4" width="14.8515625" style="5" customWidth="1"/>
    <col min="5" max="5" width="17.57421875" style="5" customWidth="1"/>
    <col min="6" max="6" width="17.00390625" style="5" customWidth="1"/>
    <col min="7" max="7" width="19.140625" style="5" customWidth="1"/>
    <col min="8" max="8" width="26.28125" style="5" customWidth="1"/>
    <col min="9" max="9" width="12.00390625" style="5" hidden="1" customWidth="1"/>
    <col min="10" max="10" width="9.28125" style="5" bestFit="1" customWidth="1"/>
    <col min="11" max="16384" width="9.140625" style="5" customWidth="1"/>
  </cols>
  <sheetData>
    <row r="1" spans="1:8" s="1" customFormat="1" ht="12.75" customHeight="1">
      <c r="A1" s="60"/>
      <c r="B1" s="61"/>
      <c r="C1" s="61"/>
      <c r="D1" s="61"/>
      <c r="E1" s="61"/>
      <c r="F1" s="88"/>
      <c r="G1" s="88"/>
      <c r="H1" s="88"/>
    </row>
    <row r="2" spans="1:8" s="1" customFormat="1" ht="24" customHeight="1">
      <c r="A2" s="62"/>
      <c r="B2" s="61"/>
      <c r="C2" s="61"/>
      <c r="D2" s="61"/>
      <c r="E2" s="61"/>
      <c r="F2" s="61"/>
      <c r="G2" s="61"/>
      <c r="H2" s="61"/>
    </row>
    <row r="3" spans="1:8" s="1" customFormat="1" ht="18.75" hidden="1">
      <c r="A3" s="60"/>
      <c r="B3" s="61"/>
      <c r="C3" s="61"/>
      <c r="D3" s="61"/>
      <c r="E3" s="61"/>
      <c r="F3" s="61"/>
      <c r="G3" s="61"/>
      <c r="H3" s="61"/>
    </row>
    <row r="4" spans="1:8" s="1" customFormat="1" ht="18.75">
      <c r="A4" s="87" t="s">
        <v>67</v>
      </c>
      <c r="B4" s="87"/>
      <c r="C4" s="87"/>
      <c r="D4" s="87"/>
      <c r="E4" s="87"/>
      <c r="F4" s="87"/>
      <c r="G4" s="87"/>
      <c r="H4" s="87"/>
    </row>
    <row r="5" spans="1:8" s="1" customFormat="1" ht="18.75">
      <c r="A5" s="87" t="s">
        <v>64</v>
      </c>
      <c r="B5" s="87"/>
      <c r="C5" s="87"/>
      <c r="D5" s="87"/>
      <c r="E5" s="87"/>
      <c r="F5" s="87"/>
      <c r="G5" s="87"/>
      <c r="H5" s="87"/>
    </row>
    <row r="6" spans="1:8" s="1" customFormat="1" ht="13.5" customHeight="1">
      <c r="A6" s="60"/>
      <c r="B6" s="61"/>
      <c r="C6" s="61"/>
      <c r="D6" s="61"/>
      <c r="E6" s="61"/>
      <c r="F6" s="61"/>
      <c r="G6" s="61"/>
      <c r="H6" s="61"/>
    </row>
    <row r="7" spans="1:8" s="4" customFormat="1" ht="18" customHeight="1">
      <c r="A7" s="77" t="s">
        <v>0</v>
      </c>
      <c r="B7" s="77" t="s">
        <v>59</v>
      </c>
      <c r="C7" s="89" t="s">
        <v>56</v>
      </c>
      <c r="D7" s="90"/>
      <c r="E7" s="77" t="s">
        <v>54</v>
      </c>
      <c r="F7" s="23" t="s">
        <v>35</v>
      </c>
      <c r="G7" s="77" t="s">
        <v>37</v>
      </c>
      <c r="H7" s="63" t="s">
        <v>2</v>
      </c>
    </row>
    <row r="8" spans="1:8" s="4" customFormat="1" ht="18" customHeight="1" hidden="1">
      <c r="A8" s="81"/>
      <c r="B8" s="78"/>
      <c r="C8" s="64"/>
      <c r="D8" s="25"/>
      <c r="E8" s="81"/>
      <c r="F8" s="25"/>
      <c r="G8" s="81"/>
      <c r="H8" s="24" t="s">
        <v>17</v>
      </c>
    </row>
    <row r="9" spans="1:8" s="4" customFormat="1" ht="111" customHeight="1">
      <c r="A9" s="82"/>
      <c r="B9" s="79"/>
      <c r="C9" s="23" t="s">
        <v>57</v>
      </c>
      <c r="D9" s="23" t="s">
        <v>55</v>
      </c>
      <c r="E9" s="82"/>
      <c r="F9" s="26" t="s">
        <v>36</v>
      </c>
      <c r="G9" s="82"/>
      <c r="H9" s="24" t="s">
        <v>58</v>
      </c>
    </row>
    <row r="10" spans="1:9" s="10" customFormat="1" ht="47.25" customHeight="1">
      <c r="A10" s="27" t="s">
        <v>24</v>
      </c>
      <c r="B10" s="39">
        <f>B13+B12</f>
        <v>3052.2</v>
      </c>
      <c r="C10" s="39">
        <f>C13+C12</f>
        <v>3000</v>
      </c>
      <c r="D10" s="39">
        <f>D13+D12</f>
        <v>0</v>
      </c>
      <c r="E10" s="39">
        <f>E13+E12</f>
        <v>1.5</v>
      </c>
      <c r="F10" s="39">
        <f>F13+F12</f>
        <v>0</v>
      </c>
      <c r="G10" s="39">
        <f>E10/B10*100</f>
        <v>0.049144879103597404</v>
      </c>
      <c r="H10" s="39">
        <v>0</v>
      </c>
      <c r="I10" s="15">
        <v>692</v>
      </c>
    </row>
    <row r="11" spans="1:8" ht="24.75" customHeight="1">
      <c r="A11" s="28" t="s">
        <v>2</v>
      </c>
      <c r="B11" s="40"/>
      <c r="C11" s="40"/>
      <c r="D11" s="40"/>
      <c r="E11" s="40"/>
      <c r="F11" s="40"/>
      <c r="G11" s="40"/>
      <c r="H11" s="45"/>
    </row>
    <row r="12" spans="1:8" ht="23.25" customHeight="1">
      <c r="A12" s="28" t="s">
        <v>48</v>
      </c>
      <c r="B12" s="43">
        <v>52.2</v>
      </c>
      <c r="C12" s="40"/>
      <c r="D12" s="40"/>
      <c r="E12" s="43">
        <v>1.5</v>
      </c>
      <c r="F12" s="40"/>
      <c r="G12" s="43">
        <f>E12/B12*100</f>
        <v>2.8735632183908044</v>
      </c>
      <c r="H12" s="45">
        <v>0</v>
      </c>
    </row>
    <row r="13" spans="1:9" s="11" customFormat="1" ht="27" customHeight="1">
      <c r="A13" s="28" t="s">
        <v>39</v>
      </c>
      <c r="B13" s="43">
        <v>3000</v>
      </c>
      <c r="C13" s="43">
        <v>3000</v>
      </c>
      <c r="D13" s="43"/>
      <c r="E13" s="43"/>
      <c r="F13" s="43"/>
      <c r="G13" s="45"/>
      <c r="H13" s="45">
        <f>F13/C13*100</f>
        <v>0</v>
      </c>
      <c r="I13" s="9"/>
    </row>
    <row r="14" spans="1:9" s="10" customFormat="1" ht="29.25" customHeight="1">
      <c r="A14" s="27" t="s">
        <v>25</v>
      </c>
      <c r="B14" s="39">
        <f>B16+B18+B19+B20+B21+B22</f>
        <v>145035.09999999998</v>
      </c>
      <c r="C14" s="39">
        <f>C21+C22</f>
        <v>42946.399999999994</v>
      </c>
      <c r="D14" s="39">
        <f>D21+D22</f>
        <v>0</v>
      </c>
      <c r="E14" s="39">
        <f>E16+E18+E19+E20+E21+E22</f>
        <v>5571.8</v>
      </c>
      <c r="F14" s="39"/>
      <c r="G14" s="39">
        <f>E14/B14*100</f>
        <v>3.8416907355529806</v>
      </c>
      <c r="H14" s="39">
        <f>F14/C14*100</f>
        <v>0</v>
      </c>
      <c r="I14" s="15">
        <v>323</v>
      </c>
    </row>
    <row r="15" spans="1:8" ht="18.75">
      <c r="A15" s="28" t="s">
        <v>2</v>
      </c>
      <c r="B15" s="40"/>
      <c r="C15" s="40"/>
      <c r="D15" s="40"/>
      <c r="E15" s="40"/>
      <c r="F15" s="40"/>
      <c r="G15" s="40"/>
      <c r="H15" s="45"/>
    </row>
    <row r="16" spans="1:8" s="11" customFormat="1" ht="33" customHeight="1">
      <c r="A16" s="28" t="s">
        <v>12</v>
      </c>
      <c r="B16" s="43">
        <v>10695.7</v>
      </c>
      <c r="C16" s="43"/>
      <c r="D16" s="43"/>
      <c r="E16" s="43">
        <v>1874.1</v>
      </c>
      <c r="F16" s="43"/>
      <c r="G16" s="45">
        <f aca="true" t="shared" si="0" ref="G16:G21">E16/B16*100</f>
        <v>17.521994820348365</v>
      </c>
      <c r="H16" s="45">
        <v>0</v>
      </c>
    </row>
    <row r="17" spans="1:9" s="11" customFormat="1" ht="23.25" customHeight="1" hidden="1">
      <c r="A17" s="28" t="s">
        <v>13</v>
      </c>
      <c r="B17" s="43"/>
      <c r="C17" s="43"/>
      <c r="D17" s="43"/>
      <c r="E17" s="43"/>
      <c r="F17" s="43"/>
      <c r="G17" s="45" t="e">
        <f t="shared" si="0"/>
        <v>#DIV/0!</v>
      </c>
      <c r="H17" s="45"/>
      <c r="I17" s="9"/>
    </row>
    <row r="18" spans="1:8" s="11" customFormat="1" ht="28.5" customHeight="1">
      <c r="A18" s="28" t="s">
        <v>4</v>
      </c>
      <c r="B18" s="43">
        <v>83918.4</v>
      </c>
      <c r="C18" s="43"/>
      <c r="D18" s="43"/>
      <c r="E18" s="43">
        <v>3385.9</v>
      </c>
      <c r="F18" s="43"/>
      <c r="G18" s="45">
        <f t="shared" si="0"/>
        <v>4.0347528074891805</v>
      </c>
      <c r="H18" s="45">
        <v>0</v>
      </c>
    </row>
    <row r="19" spans="1:9" s="11" customFormat="1" ht="45" customHeight="1">
      <c r="A19" s="28" t="s">
        <v>3</v>
      </c>
      <c r="B19" s="43">
        <v>80.8</v>
      </c>
      <c r="C19" s="43"/>
      <c r="D19" s="43"/>
      <c r="E19" s="43">
        <v>1</v>
      </c>
      <c r="F19" s="43"/>
      <c r="G19" s="45">
        <f t="shared" si="0"/>
        <v>1.2376237623762376</v>
      </c>
      <c r="H19" s="45">
        <v>0</v>
      </c>
      <c r="I19" s="9"/>
    </row>
    <row r="20" spans="1:9" s="11" customFormat="1" ht="28.5" customHeight="1">
      <c r="A20" s="28" t="s">
        <v>40</v>
      </c>
      <c r="B20" s="43">
        <v>7308.1</v>
      </c>
      <c r="C20" s="43"/>
      <c r="D20" s="43"/>
      <c r="E20" s="43">
        <v>310.8</v>
      </c>
      <c r="F20" s="43"/>
      <c r="G20" s="45">
        <f t="shared" si="0"/>
        <v>4.252815369247821</v>
      </c>
      <c r="H20" s="45">
        <v>0</v>
      </c>
      <c r="I20" s="9"/>
    </row>
    <row r="21" spans="1:9" s="11" customFormat="1" ht="36.75" customHeight="1">
      <c r="A21" s="28" t="s">
        <v>38</v>
      </c>
      <c r="B21" s="43">
        <v>7261.4</v>
      </c>
      <c r="C21" s="43">
        <v>7175.7</v>
      </c>
      <c r="D21" s="43"/>
      <c r="E21" s="43"/>
      <c r="F21" s="43"/>
      <c r="G21" s="45">
        <f t="shared" si="0"/>
        <v>0</v>
      </c>
      <c r="H21" s="45">
        <f>F21/C21*100</f>
        <v>0</v>
      </c>
      <c r="I21" s="9">
        <v>162</v>
      </c>
    </row>
    <row r="22" spans="1:9" s="11" customFormat="1" ht="23.25" customHeight="1">
      <c r="A22" s="28" t="s">
        <v>39</v>
      </c>
      <c r="B22" s="43">
        <v>35770.7</v>
      </c>
      <c r="C22" s="43">
        <v>35770.7</v>
      </c>
      <c r="D22" s="43"/>
      <c r="E22" s="43"/>
      <c r="F22" s="43"/>
      <c r="G22" s="43"/>
      <c r="H22" s="45">
        <f>F22/C22*100</f>
        <v>0</v>
      </c>
      <c r="I22" s="9">
        <v>450</v>
      </c>
    </row>
    <row r="23" spans="1:8" s="11" customFormat="1" ht="19.5" customHeight="1" hidden="1">
      <c r="A23" s="29"/>
      <c r="B23" s="43"/>
      <c r="C23" s="43"/>
      <c r="D23" s="43"/>
      <c r="E23" s="43"/>
      <c r="F23" s="43"/>
      <c r="G23" s="43"/>
      <c r="H23" s="39" t="e">
        <f>F23/C23*100</f>
        <v>#DIV/0!</v>
      </c>
    </row>
    <row r="24" spans="1:11" s="12" customFormat="1" ht="24" customHeight="1" hidden="1">
      <c r="A24" s="66"/>
      <c r="B24" s="44"/>
      <c r="C24" s="44"/>
      <c r="D24" s="44"/>
      <c r="E24" s="45"/>
      <c r="F24" s="45"/>
      <c r="G24" s="45"/>
      <c r="H24" s="39" t="e">
        <f>F24/C24*100</f>
        <v>#DIV/0!</v>
      </c>
      <c r="I24" s="18">
        <v>881</v>
      </c>
      <c r="J24" s="10"/>
      <c r="K24" s="19"/>
    </row>
    <row r="25" spans="1:10" s="14" customFormat="1" ht="55.5" customHeight="1">
      <c r="A25" s="27" t="s">
        <v>26</v>
      </c>
      <c r="B25" s="39">
        <f>B27+B30+B31+B32+B33</f>
        <v>6137.6</v>
      </c>
      <c r="C25" s="39">
        <f>C27+C30+C31+C32+C33</f>
        <v>552.8</v>
      </c>
      <c r="D25" s="39">
        <f>D27+D30+D31+D32+D33</f>
        <v>0</v>
      </c>
      <c r="E25" s="39">
        <f>E27+E30+E31+E32+E33</f>
        <v>1013.5</v>
      </c>
      <c r="F25" s="39">
        <f>F27+F30+F31+F32+F33</f>
        <v>0</v>
      </c>
      <c r="G25" s="39">
        <f>E25/B25*100</f>
        <v>16.512969238790408</v>
      </c>
      <c r="H25" s="39">
        <f>F25/C25*100</f>
        <v>0</v>
      </c>
      <c r="I25" s="14">
        <v>229</v>
      </c>
      <c r="J25" s="15"/>
    </row>
    <row r="26" spans="1:9" s="1" customFormat="1" ht="18.75">
      <c r="A26" s="28" t="s">
        <v>2</v>
      </c>
      <c r="B26" s="40"/>
      <c r="C26" s="40"/>
      <c r="D26" s="40"/>
      <c r="E26" s="40"/>
      <c r="F26" s="40"/>
      <c r="G26" s="45"/>
      <c r="H26" s="45"/>
      <c r="I26" s="5"/>
    </row>
    <row r="27" spans="1:8" s="9" customFormat="1" ht="27" customHeight="1">
      <c r="A27" s="28" t="s">
        <v>12</v>
      </c>
      <c r="B27" s="43">
        <v>4960.3</v>
      </c>
      <c r="C27" s="43"/>
      <c r="D27" s="43"/>
      <c r="E27" s="43">
        <v>1013.5</v>
      </c>
      <c r="F27" s="43"/>
      <c r="G27" s="44">
        <f aca="true" t="shared" si="1" ref="G27:G33">E27/B27*100</f>
        <v>20.432231921456363</v>
      </c>
      <c r="H27" s="45">
        <v>0</v>
      </c>
    </row>
    <row r="28" spans="1:9" s="9" customFormat="1" ht="15" customHeight="1" hidden="1">
      <c r="A28" s="28" t="s">
        <v>13</v>
      </c>
      <c r="B28" s="40"/>
      <c r="C28" s="40"/>
      <c r="D28" s="40"/>
      <c r="E28" s="40"/>
      <c r="F28" s="40"/>
      <c r="G28" s="44" t="e">
        <f t="shared" si="1"/>
        <v>#DIV/0!</v>
      </c>
      <c r="H28" s="45"/>
      <c r="I28" s="11"/>
    </row>
    <row r="29" spans="1:8" s="9" customFormat="1" ht="18.75" hidden="1">
      <c r="A29" s="28" t="s">
        <v>4</v>
      </c>
      <c r="B29" s="43"/>
      <c r="C29" s="43"/>
      <c r="D29" s="43"/>
      <c r="E29" s="43"/>
      <c r="F29" s="43"/>
      <c r="G29" s="44" t="e">
        <f t="shared" si="1"/>
        <v>#DIV/0!</v>
      </c>
      <c r="H29" s="45"/>
    </row>
    <row r="30" spans="1:8" s="9" customFormat="1" ht="37.5">
      <c r="A30" s="28" t="s">
        <v>3</v>
      </c>
      <c r="B30" s="43">
        <v>157.6</v>
      </c>
      <c r="C30" s="43"/>
      <c r="D30" s="43"/>
      <c r="E30" s="43"/>
      <c r="F30" s="43"/>
      <c r="G30" s="44">
        <f t="shared" si="1"/>
        <v>0</v>
      </c>
      <c r="H30" s="45">
        <v>0</v>
      </c>
    </row>
    <row r="31" spans="1:9" s="9" customFormat="1" ht="29.25" customHeight="1">
      <c r="A31" s="28" t="s">
        <v>14</v>
      </c>
      <c r="B31" s="43">
        <v>381.9</v>
      </c>
      <c r="C31" s="43"/>
      <c r="D31" s="43"/>
      <c r="E31" s="43"/>
      <c r="F31" s="43"/>
      <c r="G31" s="44">
        <f t="shared" si="1"/>
        <v>0</v>
      </c>
      <c r="H31" s="45"/>
      <c r="I31" s="11"/>
    </row>
    <row r="32" spans="1:9" s="9" customFormat="1" ht="41.25" customHeight="1">
      <c r="A32" s="28" t="s">
        <v>44</v>
      </c>
      <c r="B32" s="43">
        <v>85</v>
      </c>
      <c r="C32" s="43"/>
      <c r="D32" s="43"/>
      <c r="E32" s="43"/>
      <c r="F32" s="43"/>
      <c r="G32" s="44">
        <f t="shared" si="1"/>
        <v>0</v>
      </c>
      <c r="H32" s="45"/>
      <c r="I32" s="9">
        <v>314</v>
      </c>
    </row>
    <row r="33" spans="1:9" s="9" customFormat="1" ht="30" customHeight="1">
      <c r="A33" s="74" t="s">
        <v>60</v>
      </c>
      <c r="B33" s="43">
        <v>552.8</v>
      </c>
      <c r="C33" s="43">
        <v>552.8</v>
      </c>
      <c r="D33" s="43"/>
      <c r="E33" s="43"/>
      <c r="F33" s="43"/>
      <c r="G33" s="44">
        <f t="shared" si="1"/>
        <v>0</v>
      </c>
      <c r="H33" s="45">
        <f>F33/C33*100</f>
        <v>0</v>
      </c>
      <c r="I33" s="11"/>
    </row>
    <row r="34" spans="1:9" s="10" customFormat="1" ht="38.25" customHeight="1">
      <c r="A34" s="27" t="s">
        <v>27</v>
      </c>
      <c r="B34" s="39">
        <f>B36+B37</f>
        <v>112984</v>
      </c>
      <c r="C34" s="39">
        <f>C36+C37</f>
        <v>109856.4</v>
      </c>
      <c r="D34" s="39">
        <f>D36+D37</f>
        <v>0</v>
      </c>
      <c r="E34" s="39">
        <f>E36+E37</f>
        <v>186.8</v>
      </c>
      <c r="F34" s="39">
        <f>F36+F37</f>
        <v>0</v>
      </c>
      <c r="G34" s="39">
        <f>E34/B34*100</f>
        <v>0.16533314451603767</v>
      </c>
      <c r="H34" s="39">
        <f>F34/C34*100</f>
        <v>0</v>
      </c>
      <c r="I34" s="15">
        <v>425</v>
      </c>
    </row>
    <row r="35" spans="1:8" ht="15.75" customHeight="1">
      <c r="A35" s="28" t="s">
        <v>2</v>
      </c>
      <c r="B35" s="43"/>
      <c r="C35" s="43"/>
      <c r="D35" s="43"/>
      <c r="E35" s="43"/>
      <c r="F35" s="43"/>
      <c r="G35" s="45"/>
      <c r="H35" s="45"/>
    </row>
    <row r="36" spans="1:8" s="11" customFormat="1" ht="42" customHeight="1">
      <c r="A36" s="28" t="s">
        <v>41</v>
      </c>
      <c r="B36" s="43">
        <v>361.8</v>
      </c>
      <c r="C36" s="43"/>
      <c r="D36" s="43"/>
      <c r="E36" s="43">
        <v>186.8</v>
      </c>
      <c r="F36" s="43"/>
      <c r="G36" s="44">
        <f>E36/B36*100</f>
        <v>51.63073521282476</v>
      </c>
      <c r="H36" s="45">
        <v>0</v>
      </c>
    </row>
    <row r="37" spans="1:8" s="8" customFormat="1" ht="47.25" customHeight="1">
      <c r="A37" s="28" t="s">
        <v>42</v>
      </c>
      <c r="B37" s="44">
        <f>109856.4+2765.8</f>
        <v>112622.2</v>
      </c>
      <c r="C37" s="44">
        <v>109856.4</v>
      </c>
      <c r="D37" s="44"/>
      <c r="E37" s="44"/>
      <c r="F37" s="44"/>
      <c r="G37" s="44">
        <f>E37/B37*100</f>
        <v>0</v>
      </c>
      <c r="H37" s="45">
        <f>F37/C37*100</f>
        <v>0</v>
      </c>
    </row>
    <row r="38" spans="1:9" s="15" customFormat="1" ht="37.5">
      <c r="A38" s="27" t="s">
        <v>28</v>
      </c>
      <c r="B38" s="39">
        <f>B43+B42</f>
        <v>204.9</v>
      </c>
      <c r="C38" s="39">
        <f>C43+C42</f>
        <v>0</v>
      </c>
      <c r="D38" s="39">
        <f>D43+D42</f>
        <v>0</v>
      </c>
      <c r="E38" s="39">
        <f>E43+E42</f>
        <v>57.5</v>
      </c>
      <c r="F38" s="39">
        <f>F43+F42</f>
        <v>0</v>
      </c>
      <c r="G38" s="39">
        <f>E38/B38*100</f>
        <v>28.06246949731576</v>
      </c>
      <c r="H38" s="39"/>
      <c r="I38" s="15">
        <v>197</v>
      </c>
    </row>
    <row r="39" spans="1:9" s="1" customFormat="1" ht="26.25" customHeight="1">
      <c r="A39" s="28" t="s">
        <v>2</v>
      </c>
      <c r="B39" s="40"/>
      <c r="C39" s="40"/>
      <c r="D39" s="40"/>
      <c r="E39" s="40"/>
      <c r="F39" s="40"/>
      <c r="G39" s="45"/>
      <c r="H39" s="45"/>
      <c r="I39" s="5"/>
    </row>
    <row r="40" spans="1:9" s="9" customFormat="1" ht="17.25" customHeight="1" hidden="1">
      <c r="A40" s="28" t="s">
        <v>12</v>
      </c>
      <c r="B40" s="43"/>
      <c r="C40" s="43"/>
      <c r="D40" s="43"/>
      <c r="E40" s="43"/>
      <c r="F40" s="43"/>
      <c r="G40" s="45" t="e">
        <f>E40/B40*100</f>
        <v>#DIV/0!</v>
      </c>
      <c r="H40" s="45"/>
      <c r="I40" s="11"/>
    </row>
    <row r="41" spans="1:8" s="9" customFormat="1" ht="27.75" customHeight="1" hidden="1">
      <c r="A41" s="28" t="s">
        <v>3</v>
      </c>
      <c r="B41" s="43"/>
      <c r="C41" s="43"/>
      <c r="D41" s="43"/>
      <c r="E41" s="43"/>
      <c r="F41" s="43"/>
      <c r="G41" s="45" t="e">
        <f>E41/B41*100</f>
        <v>#DIV/0!</v>
      </c>
      <c r="H41" s="45"/>
    </row>
    <row r="42" spans="1:9" s="9" customFormat="1" ht="20.25" customHeight="1">
      <c r="A42" s="28" t="s">
        <v>14</v>
      </c>
      <c r="B42" s="43">
        <v>47.4</v>
      </c>
      <c r="C42" s="43"/>
      <c r="D42" s="43"/>
      <c r="E42" s="43"/>
      <c r="F42" s="43"/>
      <c r="G42" s="44">
        <f>E42/B42*100</f>
        <v>0</v>
      </c>
      <c r="H42" s="45"/>
      <c r="I42" s="9">
        <v>461</v>
      </c>
    </row>
    <row r="43" spans="1:9" s="10" customFormat="1" ht="36" customHeight="1">
      <c r="A43" s="30" t="s">
        <v>38</v>
      </c>
      <c r="B43" s="44">
        <v>157.5</v>
      </c>
      <c r="C43" s="44"/>
      <c r="D43" s="44"/>
      <c r="E43" s="45">
        <v>57.5</v>
      </c>
      <c r="F43" s="46"/>
      <c r="G43" s="44">
        <f>E43/B43*100</f>
        <v>36.507936507936506</v>
      </c>
      <c r="H43" s="45">
        <v>0</v>
      </c>
      <c r="I43" s="15"/>
    </row>
    <row r="44" spans="1:9" s="11" customFormat="1" ht="24" customHeight="1" hidden="1">
      <c r="A44" s="28" t="s">
        <v>30</v>
      </c>
      <c r="B44" s="43"/>
      <c r="C44" s="43"/>
      <c r="D44" s="43"/>
      <c r="E44" s="40"/>
      <c r="F44" s="40"/>
      <c r="G44" s="40"/>
      <c r="H44" s="39" t="e">
        <f>F44/C44*100</f>
        <v>#DIV/0!</v>
      </c>
      <c r="I44" s="9"/>
    </row>
    <row r="45" spans="1:9" s="15" customFormat="1" ht="39.75" customHeight="1">
      <c r="A45" s="27" t="s">
        <v>29</v>
      </c>
      <c r="B45" s="39">
        <f>B47+B48+B49</f>
        <v>400</v>
      </c>
      <c r="C45" s="39">
        <f>C47+C48+C49</f>
        <v>0</v>
      </c>
      <c r="D45" s="39">
        <f>D47+D48+D49</f>
        <v>0</v>
      </c>
      <c r="E45" s="39">
        <f>E47+E48+E49</f>
        <v>70.7</v>
      </c>
      <c r="F45" s="39">
        <f>F47+F48+F49</f>
        <v>0</v>
      </c>
      <c r="G45" s="39">
        <f>E45/B45*100</f>
        <v>17.675</v>
      </c>
      <c r="H45" s="39"/>
      <c r="I45" s="15">
        <v>73</v>
      </c>
    </row>
    <row r="46" spans="1:8" s="1" customFormat="1" ht="18.75">
      <c r="A46" s="34" t="s">
        <v>2</v>
      </c>
      <c r="B46" s="43"/>
      <c r="C46" s="43"/>
      <c r="D46" s="43"/>
      <c r="E46" s="43"/>
      <c r="F46" s="43"/>
      <c r="G46" s="45"/>
      <c r="H46" s="45"/>
    </row>
    <row r="47" spans="1:8" s="9" customFormat="1" ht="29.25" customHeight="1">
      <c r="A47" s="28" t="s">
        <v>12</v>
      </c>
      <c r="B47" s="43">
        <v>341.6</v>
      </c>
      <c r="C47" s="75"/>
      <c r="D47" s="75"/>
      <c r="E47" s="43">
        <v>70.7</v>
      </c>
      <c r="F47" s="43"/>
      <c r="G47" s="44">
        <f>E47/B47*100</f>
        <v>20.69672131147541</v>
      </c>
      <c r="H47" s="45">
        <v>0</v>
      </c>
    </row>
    <row r="48" spans="1:8" s="9" customFormat="1" ht="37.5">
      <c r="A48" s="28" t="s">
        <v>3</v>
      </c>
      <c r="B48" s="43">
        <v>10</v>
      </c>
      <c r="C48" s="43"/>
      <c r="D48" s="43"/>
      <c r="E48" s="43"/>
      <c r="F48" s="43"/>
      <c r="G48" s="44">
        <f>E48/B48*100</f>
        <v>0</v>
      </c>
      <c r="H48" s="45"/>
    </row>
    <row r="49" spans="1:9" s="9" customFormat="1" ht="26.25" customHeight="1">
      <c r="A49" s="28" t="s">
        <v>14</v>
      </c>
      <c r="B49" s="43">
        <v>48.4</v>
      </c>
      <c r="C49" s="43"/>
      <c r="D49" s="43"/>
      <c r="E49" s="43"/>
      <c r="F49" s="43"/>
      <c r="G49" s="44">
        <f>E49/B49*100</f>
        <v>0</v>
      </c>
      <c r="H49" s="45"/>
      <c r="I49" s="9">
        <v>352</v>
      </c>
    </row>
    <row r="50" spans="1:9" s="7" customFormat="1" ht="0.75" customHeight="1" hidden="1">
      <c r="A50" s="36" t="s">
        <v>7</v>
      </c>
      <c r="B50" s="52"/>
      <c r="C50" s="52"/>
      <c r="D50" s="52"/>
      <c r="E50" s="52"/>
      <c r="F50" s="52"/>
      <c r="G50" s="52">
        <v>0</v>
      </c>
      <c r="H50" s="39" t="e">
        <f>F50/C50*100</f>
        <v>#DIV/0!</v>
      </c>
      <c r="I50" s="3"/>
    </row>
    <row r="51" spans="1:9" s="10" customFormat="1" ht="21.75" customHeight="1" hidden="1">
      <c r="A51" s="35" t="s">
        <v>8</v>
      </c>
      <c r="B51" s="48"/>
      <c r="C51" s="48"/>
      <c r="D51" s="48"/>
      <c r="E51" s="48"/>
      <c r="F51" s="48"/>
      <c r="G51" s="48"/>
      <c r="H51" s="39" t="e">
        <f>F51/C51*100</f>
        <v>#DIV/0!</v>
      </c>
      <c r="I51" s="15"/>
    </row>
    <row r="52" spans="1:9" s="10" customFormat="1" ht="51.75" customHeight="1">
      <c r="A52" s="67" t="s">
        <v>61</v>
      </c>
      <c r="B52" s="45">
        <v>81619.9</v>
      </c>
      <c r="C52" s="45">
        <v>81619.9</v>
      </c>
      <c r="D52" s="45">
        <v>27000</v>
      </c>
      <c r="E52" s="45"/>
      <c r="F52" s="45"/>
      <c r="G52" s="45"/>
      <c r="H52" s="45">
        <f>F52/C52*100</f>
        <v>0</v>
      </c>
      <c r="I52" s="15"/>
    </row>
    <row r="53" spans="1:9" s="10" customFormat="1" ht="36.75" customHeight="1">
      <c r="A53" s="67" t="s">
        <v>62</v>
      </c>
      <c r="B53" s="45">
        <v>500</v>
      </c>
      <c r="C53" s="45">
        <v>500</v>
      </c>
      <c r="D53" s="45">
        <v>500</v>
      </c>
      <c r="E53" s="45"/>
      <c r="F53" s="45"/>
      <c r="G53" s="45"/>
      <c r="H53" s="45">
        <v>0</v>
      </c>
      <c r="I53" s="15"/>
    </row>
    <row r="54" spans="1:8" s="16" customFormat="1" ht="33" customHeight="1">
      <c r="A54" s="36" t="s">
        <v>43</v>
      </c>
      <c r="B54" s="39">
        <f>B10+B14+B25+B34+B38+B45+B52+B53</f>
        <v>349933.70000000007</v>
      </c>
      <c r="C54" s="39">
        <f>C10+C14+C25+C34+C38+C45+C52+C53</f>
        <v>238475.49999999997</v>
      </c>
      <c r="D54" s="39">
        <f>D10+D14+D25+D34+D38+D45+D52+D53</f>
        <v>27500</v>
      </c>
      <c r="E54" s="39">
        <f>E10+E14+E25+E34+E38+E45+E52</f>
        <v>6901.8</v>
      </c>
      <c r="F54" s="39">
        <f>F51+F50+F45+F43+F38+F34+F25+F14+F10+F52</f>
        <v>0</v>
      </c>
      <c r="G54" s="39">
        <f>E54/B54*100</f>
        <v>1.9723164702342182</v>
      </c>
      <c r="H54" s="39">
        <f>F54/C54*100</f>
        <v>0</v>
      </c>
    </row>
    <row r="55" spans="1:8" ht="18.75">
      <c r="A55" s="37" t="s">
        <v>2</v>
      </c>
      <c r="B55" s="40"/>
      <c r="C55" s="40"/>
      <c r="D55" s="40"/>
      <c r="E55" s="40"/>
      <c r="F55" s="40"/>
      <c r="G55" s="45"/>
      <c r="H55" s="45"/>
    </row>
    <row r="56" spans="1:9" s="11" customFormat="1" ht="15" customHeight="1">
      <c r="A56" s="28" t="s">
        <v>12</v>
      </c>
      <c r="B56" s="43">
        <f>B16+B27+B47</f>
        <v>15997.6</v>
      </c>
      <c r="C56" s="43">
        <f>C16+C27+C47</f>
        <v>0</v>
      </c>
      <c r="D56" s="43"/>
      <c r="E56" s="43">
        <f>E16+E27+E47</f>
        <v>2958.2999999999997</v>
      </c>
      <c r="F56" s="43">
        <f>F16+F27+F47</f>
        <v>0</v>
      </c>
      <c r="G56" s="44">
        <f aca="true" t="shared" si="2" ref="G56:G63">E56/B56*100</f>
        <v>18.492148822323344</v>
      </c>
      <c r="H56" s="45"/>
      <c r="I56" s="22" t="e">
        <f>#REF!/1000</f>
        <v>#REF!</v>
      </c>
    </row>
    <row r="57" spans="1:9" s="11" customFormat="1" ht="6" customHeight="1" hidden="1">
      <c r="A57" s="28"/>
      <c r="B57" s="43">
        <f>B17+B28</f>
        <v>0</v>
      </c>
      <c r="C57" s="43"/>
      <c r="D57" s="43"/>
      <c r="E57" s="43">
        <f>E17+E28</f>
        <v>0</v>
      </c>
      <c r="F57" s="43"/>
      <c r="G57" s="44" t="e">
        <f t="shared" si="2"/>
        <v>#DIV/0!</v>
      </c>
      <c r="H57" s="45"/>
      <c r="I57" s="22" t="e">
        <f>#REF!/1000</f>
        <v>#REF!</v>
      </c>
    </row>
    <row r="58" spans="1:9" s="11" customFormat="1" ht="22.5" customHeight="1">
      <c r="A58" s="28" t="s">
        <v>4</v>
      </c>
      <c r="B58" s="43">
        <f>B18</f>
        <v>83918.4</v>
      </c>
      <c r="C58" s="43">
        <f>C18</f>
        <v>0</v>
      </c>
      <c r="D58" s="43"/>
      <c r="E58" s="43">
        <f>E18</f>
        <v>3385.9</v>
      </c>
      <c r="F58" s="43">
        <f>F18</f>
        <v>0</v>
      </c>
      <c r="G58" s="44">
        <f t="shared" si="2"/>
        <v>4.0347528074891805</v>
      </c>
      <c r="H58" s="45"/>
      <c r="I58" s="22" t="e">
        <f>#REF!/1000</f>
        <v>#REF!</v>
      </c>
    </row>
    <row r="59" spans="1:9" s="11" customFormat="1" ht="42.75" customHeight="1">
      <c r="A59" s="28" t="s">
        <v>3</v>
      </c>
      <c r="B59" s="43">
        <f>B19+B30+B48</f>
        <v>248.39999999999998</v>
      </c>
      <c r="C59" s="43">
        <f>C19+C30+C48</f>
        <v>0</v>
      </c>
      <c r="D59" s="43"/>
      <c r="E59" s="43">
        <f>E19+E30+E48</f>
        <v>1</v>
      </c>
      <c r="F59" s="43"/>
      <c r="G59" s="44">
        <f t="shared" si="2"/>
        <v>0.40257648953301134</v>
      </c>
      <c r="H59" s="45"/>
      <c r="I59" s="22" t="e">
        <f>#REF!/1000</f>
        <v>#REF!</v>
      </c>
    </row>
    <row r="60" spans="1:9" s="11" customFormat="1" ht="22.5" customHeight="1">
      <c r="A60" s="28" t="s">
        <v>40</v>
      </c>
      <c r="B60" s="43">
        <f>B20+B31+B49+B12+B42</f>
        <v>7837.999999999999</v>
      </c>
      <c r="C60" s="43">
        <f>C20+C31+C49+C12+C42</f>
        <v>0</v>
      </c>
      <c r="D60" s="43"/>
      <c r="E60" s="43">
        <f>E20+E31+E49+E12+E42</f>
        <v>312.3</v>
      </c>
      <c r="F60" s="43">
        <f>F20+F31+F49+F12+F42</f>
        <v>0</v>
      </c>
      <c r="G60" s="44">
        <f t="shared" si="2"/>
        <v>3.9844348047971425</v>
      </c>
      <c r="H60" s="45"/>
      <c r="I60" s="22" t="e">
        <f>#REF!/1000</f>
        <v>#REF!</v>
      </c>
    </row>
    <row r="61" spans="1:9" s="11" customFormat="1" ht="24" customHeight="1">
      <c r="A61" s="28" t="s">
        <v>49</v>
      </c>
      <c r="B61" s="43">
        <f>B36</f>
        <v>361.8</v>
      </c>
      <c r="C61" s="43">
        <f>C36</f>
        <v>0</v>
      </c>
      <c r="D61" s="43"/>
      <c r="E61" s="43">
        <f>E36</f>
        <v>186.8</v>
      </c>
      <c r="F61" s="43">
        <f>F36</f>
        <v>0</v>
      </c>
      <c r="G61" s="44">
        <f t="shared" si="2"/>
        <v>51.63073521282476</v>
      </c>
      <c r="H61" s="45"/>
      <c r="I61" s="22"/>
    </row>
    <row r="62" spans="1:8" s="11" customFormat="1" ht="31.5" customHeight="1">
      <c r="A62" s="28" t="s">
        <v>21</v>
      </c>
      <c r="B62" s="43">
        <f>B21+B32+B43</f>
        <v>7503.9</v>
      </c>
      <c r="C62" s="43">
        <f>C21+C32+C43</f>
        <v>7175.7</v>
      </c>
      <c r="D62" s="43">
        <f>D21+D32+D43</f>
        <v>0</v>
      </c>
      <c r="E62" s="43">
        <f>E21+E32+E43</f>
        <v>57.5</v>
      </c>
      <c r="F62" s="43">
        <f>F21+F32+F43</f>
        <v>0</v>
      </c>
      <c r="G62" s="44">
        <f t="shared" si="2"/>
        <v>0.7662682071989233</v>
      </c>
      <c r="H62" s="45">
        <f>F62/C62*100</f>
        <v>0</v>
      </c>
    </row>
    <row r="63" spans="1:8" s="11" customFormat="1" ht="24.75" customHeight="1">
      <c r="A63" s="28" t="s">
        <v>39</v>
      </c>
      <c r="B63" s="43">
        <f>B22+B37+B13+B53</f>
        <v>151892.9</v>
      </c>
      <c r="C63" s="43">
        <f>C22+C37+C13+C53</f>
        <v>149127.09999999998</v>
      </c>
      <c r="D63" s="43">
        <f>D22+D37+D33+D13</f>
        <v>0</v>
      </c>
      <c r="E63" s="43">
        <f>E22+E37+E33+E13</f>
        <v>0</v>
      </c>
      <c r="F63" s="43">
        <f>F22+F37+F33+F13</f>
        <v>0</v>
      </c>
      <c r="G63" s="44">
        <f t="shared" si="2"/>
        <v>0</v>
      </c>
      <c r="H63" s="45">
        <f>F63/C63*100</f>
        <v>0</v>
      </c>
    </row>
    <row r="64" spans="1:9" ht="0.75" customHeight="1" hidden="1">
      <c r="A64" s="60"/>
      <c r="B64" s="76">
        <f>B54-B56-B57-B58-B59-B60</f>
        <v>241931.3000000001</v>
      </c>
      <c r="C64" s="76"/>
      <c r="D64" s="76"/>
      <c r="E64" s="76"/>
      <c r="F64" s="76"/>
      <c r="G64" s="76"/>
      <c r="H64" s="76"/>
      <c r="I64" s="6"/>
    </row>
    <row r="65" spans="1:8" ht="18.75" hidden="1">
      <c r="A65" s="60"/>
      <c r="B65" s="76"/>
      <c r="C65" s="76"/>
      <c r="D65" s="76"/>
      <c r="E65" s="40">
        <v>9368.6</v>
      </c>
      <c r="F65" s="40"/>
      <c r="G65" s="40">
        <v>190465.2</v>
      </c>
      <c r="H65" s="76"/>
    </row>
    <row r="66" spans="1:8" ht="18.75" hidden="1">
      <c r="A66" s="60"/>
      <c r="B66" s="40"/>
      <c r="C66" s="40"/>
      <c r="D66" s="40"/>
      <c r="E66" s="40">
        <f>E62-E65</f>
        <v>-9311.1</v>
      </c>
      <c r="F66" s="40"/>
      <c r="G66" s="40">
        <f>G62-G65</f>
        <v>-190464.43373179281</v>
      </c>
      <c r="H66" s="76"/>
    </row>
    <row r="67" spans="1:8" ht="18.75" hidden="1">
      <c r="A67" s="60"/>
      <c r="B67" s="61"/>
      <c r="C67" s="61"/>
      <c r="D67" s="61"/>
      <c r="E67" s="61"/>
      <c r="F67" s="61"/>
      <c r="G67" s="61"/>
      <c r="H67" s="61"/>
    </row>
    <row r="68" spans="1:8" ht="18.75" hidden="1">
      <c r="A68" s="60">
        <v>2730</v>
      </c>
      <c r="B68" s="61">
        <v>1571.4</v>
      </c>
      <c r="C68" s="61"/>
      <c r="D68" s="61"/>
      <c r="E68" s="61">
        <v>677</v>
      </c>
      <c r="F68" s="61"/>
      <c r="G68" s="61">
        <v>481.7</v>
      </c>
      <c r="H68" s="61"/>
    </row>
    <row r="69" spans="1:8" ht="18.75" hidden="1">
      <c r="A69" s="60">
        <v>2710</v>
      </c>
      <c r="B69" s="61">
        <v>71.9</v>
      </c>
      <c r="C69" s="61"/>
      <c r="D69" s="61"/>
      <c r="E69" s="61">
        <v>35.9</v>
      </c>
      <c r="F69" s="61"/>
      <c r="G69" s="61">
        <v>33.6</v>
      </c>
      <c r="H69" s="61"/>
    </row>
    <row r="70" spans="1:8" ht="18.75" hidden="1">
      <c r="A70" s="60"/>
      <c r="B70" s="61"/>
      <c r="C70" s="61"/>
      <c r="D70" s="61"/>
      <c r="E70" s="61"/>
      <c r="F70" s="61"/>
      <c r="G70" s="61"/>
      <c r="H70" s="61"/>
    </row>
    <row r="71" spans="1:8" ht="18.75" hidden="1">
      <c r="A71" s="60" t="s">
        <v>18</v>
      </c>
      <c r="B71" s="68">
        <f>B54-B56-B57-B58-B59-B68-B69</f>
        <v>248126.00000000012</v>
      </c>
      <c r="C71" s="68"/>
      <c r="D71" s="68"/>
      <c r="E71" s="68">
        <f>E54-E56-E57-E58-E59-E68-E69</f>
        <v>-156.29999999999964</v>
      </c>
      <c r="F71" s="68"/>
      <c r="G71" s="68" t="e">
        <f>G54-G56-G57-G58-G59-G68-G69</f>
        <v>#DIV/0!</v>
      </c>
      <c r="H71" s="61"/>
    </row>
    <row r="72" spans="1:8" ht="18.75" hidden="1">
      <c r="A72" s="60" t="s">
        <v>23</v>
      </c>
      <c r="B72" s="68">
        <v>1008799.4</v>
      </c>
      <c r="C72" s="68"/>
      <c r="D72" s="68"/>
      <c r="E72" s="33">
        <v>937778.5</v>
      </c>
      <c r="F72" s="69"/>
      <c r="G72" s="60">
        <v>967823.8</v>
      </c>
      <c r="H72" s="61"/>
    </row>
    <row r="73" spans="1:8" ht="18.75" hidden="1">
      <c r="A73" s="60"/>
      <c r="B73" s="68">
        <f>B54-B72</f>
        <v>-658865.7</v>
      </c>
      <c r="C73" s="68"/>
      <c r="D73" s="68"/>
      <c r="E73" s="68">
        <f>E54-E72</f>
        <v>-930876.7</v>
      </c>
      <c r="F73" s="68"/>
      <c r="G73" s="70">
        <f>G54-G72</f>
        <v>-967821.8276835298</v>
      </c>
      <c r="H73" s="61"/>
    </row>
    <row r="74" spans="1:8" ht="18.75" hidden="1">
      <c r="A74" s="60"/>
      <c r="B74" s="61"/>
      <c r="C74" s="61"/>
      <c r="D74" s="61"/>
      <c r="E74" s="61"/>
      <c r="F74" s="61"/>
      <c r="G74" s="61"/>
      <c r="H74" s="61"/>
    </row>
    <row r="75" spans="1:8" ht="18.75" hidden="1">
      <c r="A75" s="60"/>
      <c r="B75" s="68"/>
      <c r="C75" s="68"/>
      <c r="D75" s="68"/>
      <c r="E75" s="68"/>
      <c r="F75" s="68"/>
      <c r="G75" s="61"/>
      <c r="H75" s="61"/>
    </row>
    <row r="76" spans="1:8" ht="18.75" hidden="1">
      <c r="A76" s="60"/>
      <c r="B76" s="61"/>
      <c r="C76" s="61"/>
      <c r="D76" s="61"/>
      <c r="E76" s="61"/>
      <c r="F76" s="61"/>
      <c r="G76" s="61"/>
      <c r="H76" s="61"/>
    </row>
    <row r="77" spans="1:8" ht="18.75" hidden="1">
      <c r="A77" s="60"/>
      <c r="B77" s="61"/>
      <c r="C77" s="61"/>
      <c r="D77" s="61"/>
      <c r="E77" s="61"/>
      <c r="F77" s="61"/>
      <c r="G77" s="61"/>
      <c r="H77" s="61"/>
    </row>
    <row r="78" spans="1:8" ht="37.5" hidden="1">
      <c r="A78" s="65" t="s">
        <v>12</v>
      </c>
      <c r="B78" s="68" t="e">
        <f>B56-#REF!</f>
        <v>#REF!</v>
      </c>
      <c r="C78" s="68"/>
      <c r="D78" s="68"/>
      <c r="E78" s="68" t="e">
        <f>E56-#REF!</f>
        <v>#REF!</v>
      </c>
      <c r="F78" s="68"/>
      <c r="G78" s="68" t="e">
        <f>G56-#REF!</f>
        <v>#REF!</v>
      </c>
      <c r="H78" s="60">
        <v>639719963.17</v>
      </c>
    </row>
    <row r="79" spans="1:8" ht="18.75" hidden="1">
      <c r="A79" s="65" t="s">
        <v>13</v>
      </c>
      <c r="B79" s="68" t="e">
        <f>B57-#REF!</f>
        <v>#REF!</v>
      </c>
      <c r="C79" s="68"/>
      <c r="D79" s="68"/>
      <c r="E79" s="68" t="e">
        <f>E57-#REF!</f>
        <v>#REF!</v>
      </c>
      <c r="F79" s="68"/>
      <c r="G79" s="68" t="e">
        <f>G57-#REF!</f>
        <v>#DIV/0!</v>
      </c>
      <c r="H79" s="71">
        <v>267624.39</v>
      </c>
    </row>
    <row r="80" spans="1:8" ht="18.75" hidden="1">
      <c r="A80" s="65" t="s">
        <v>4</v>
      </c>
      <c r="B80" s="68" t="e">
        <f>B58-#REF!</f>
        <v>#REF!</v>
      </c>
      <c r="C80" s="68"/>
      <c r="D80" s="68"/>
      <c r="E80" s="68" t="e">
        <f>E58-#REF!</f>
        <v>#REF!</v>
      </c>
      <c r="F80" s="68"/>
      <c r="G80" s="68" t="e">
        <f>G58-#REF!</f>
        <v>#REF!</v>
      </c>
      <c r="H80" s="60">
        <v>28243497.23</v>
      </c>
    </row>
    <row r="81" spans="1:8" ht="37.5" hidden="1">
      <c r="A81" s="65" t="s">
        <v>3</v>
      </c>
      <c r="B81" s="68" t="e">
        <f>B59-#REF!</f>
        <v>#REF!</v>
      </c>
      <c r="C81" s="68"/>
      <c r="D81" s="68"/>
      <c r="E81" s="68" t="e">
        <f>E59-#REF!</f>
        <v>#REF!</v>
      </c>
      <c r="F81" s="68"/>
      <c r="G81" s="68" t="e">
        <f>G59-#REF!</f>
        <v>#REF!</v>
      </c>
      <c r="H81" s="72">
        <v>61376658.7</v>
      </c>
    </row>
    <row r="82" spans="1:8" ht="37.5" hidden="1">
      <c r="A82" s="65" t="s">
        <v>20</v>
      </c>
      <c r="B82" s="73" t="e">
        <f>B60-#REF!</f>
        <v>#REF!</v>
      </c>
      <c r="C82" s="73"/>
      <c r="D82" s="73"/>
      <c r="E82" s="73" t="e">
        <f>E60-#REF!</f>
        <v>#REF!</v>
      </c>
      <c r="F82" s="73"/>
      <c r="G82" s="68" t="e">
        <f>G60-#REF!</f>
        <v>#REF!</v>
      </c>
      <c r="H82" s="70">
        <v>2295565.73</v>
      </c>
    </row>
    <row r="83" spans="1:8" ht="18.75" hidden="1">
      <c r="A83" s="60"/>
      <c r="B83" s="61"/>
      <c r="C83" s="61"/>
      <c r="D83" s="61"/>
      <c r="E83" s="61"/>
      <c r="F83" s="61"/>
      <c r="G83" s="61"/>
      <c r="H83" s="61"/>
    </row>
    <row r="84" spans="1:8" ht="18.75" hidden="1">
      <c r="A84" s="65" t="s">
        <v>14</v>
      </c>
      <c r="B84" s="68" t="e">
        <f>B62-#REF!</f>
        <v>#REF!</v>
      </c>
      <c r="C84" s="68"/>
      <c r="D84" s="68"/>
      <c r="E84" s="68" t="e">
        <f>E62-#REF!</f>
        <v>#REF!</v>
      </c>
      <c r="F84" s="68"/>
      <c r="G84" s="68" t="e">
        <f>G62-#REF!</f>
        <v>#REF!</v>
      </c>
      <c r="H84" s="61"/>
    </row>
    <row r="85" spans="1:8" ht="18.75" hidden="1">
      <c r="A85" s="60"/>
      <c r="B85" s="61"/>
      <c r="C85" s="61"/>
      <c r="D85" s="61"/>
      <c r="E85" s="61"/>
      <c r="F85" s="61"/>
      <c r="G85" s="61"/>
      <c r="H85" s="61"/>
    </row>
    <row r="86" spans="1:8" ht="18.75" hidden="1">
      <c r="A86" s="60"/>
      <c r="B86" s="61"/>
      <c r="C86" s="61"/>
      <c r="D86" s="61"/>
      <c r="E86" s="61"/>
      <c r="F86" s="61"/>
      <c r="G86" s="61"/>
      <c r="H86" s="61"/>
    </row>
    <row r="87" spans="1:8" ht="18.75" hidden="1">
      <c r="A87" s="60" t="s">
        <v>32</v>
      </c>
      <c r="B87" s="61">
        <v>3999</v>
      </c>
      <c r="C87" s="61"/>
      <c r="D87" s="61"/>
      <c r="E87" s="61">
        <v>3453.1</v>
      </c>
      <c r="F87" s="61"/>
      <c r="G87" s="61">
        <v>1014</v>
      </c>
      <c r="H87" s="61">
        <v>1014009</v>
      </c>
    </row>
    <row r="88" spans="1:8" ht="18.75" hidden="1">
      <c r="A88" s="60"/>
      <c r="B88" s="61"/>
      <c r="C88" s="61"/>
      <c r="D88" s="61"/>
      <c r="E88" s="61"/>
      <c r="F88" s="61"/>
      <c r="G88" s="61"/>
      <c r="H88" s="61"/>
    </row>
    <row r="89" spans="1:8" ht="18.75">
      <c r="A89" s="60"/>
      <c r="B89" s="61"/>
      <c r="C89" s="61"/>
      <c r="D89" s="61"/>
      <c r="E89" s="61"/>
      <c r="F89" s="61"/>
      <c r="G89" s="61"/>
      <c r="H89" s="61"/>
    </row>
  </sheetData>
  <sheetProtection/>
  <mergeCells count="8">
    <mergeCell ref="F1:H1"/>
    <mergeCell ref="A4:H4"/>
    <mergeCell ref="A5:H5"/>
    <mergeCell ref="A7:A9"/>
    <mergeCell ref="B7:B9"/>
    <mergeCell ref="E7:E9"/>
    <mergeCell ref="G7:G9"/>
    <mergeCell ref="C7:D7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Шіошвілі Світлана Володимирівна</cp:lastModifiedBy>
  <cp:lastPrinted>2021-01-21T07:28:26Z</cp:lastPrinted>
  <dcterms:created xsi:type="dcterms:W3CDTF">1996-10-08T23:32:33Z</dcterms:created>
  <dcterms:modified xsi:type="dcterms:W3CDTF">2022-04-15T08:03:51Z</dcterms:modified>
  <cp:category/>
  <cp:version/>
  <cp:contentType/>
  <cp:contentStatus/>
</cp:coreProperties>
</file>