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132" windowWidth="19104" windowHeight="7296" activeTab="0"/>
  </bookViews>
  <sheets>
    <sheet name="дод.2" sheetId="1" r:id="rId1"/>
  </sheets>
  <externalReferences>
    <externalReference r:id="rId4"/>
  </externalReferences>
  <definedNames>
    <definedName name="_xlnm.Print_Titles" localSheetId="0">'дод.2'!$6:$10</definedName>
    <definedName name="_xlnm.Print_Area" localSheetId="0">'дод.2'!$A$1:$P$93</definedName>
  </definedNames>
  <calcPr fullCalcOnLoad="1"/>
</workbook>
</file>

<file path=xl/sharedStrings.xml><?xml version="1.0" encoding="utf-8"?>
<sst xmlns="http://schemas.openxmlformats.org/spreadsheetml/2006/main" count="243" uniqueCount="144">
  <si>
    <t xml:space="preserve">  </t>
  </si>
  <si>
    <t>Розподіл видатків головного розпорядника бюджетних коштів бюджету міста Києва -</t>
  </si>
  <si>
    <t>Подільської районної в місті Києві державної адміністрації на 2015 рік</t>
  </si>
  <si>
    <t>(за розпорядниками коштів)</t>
  </si>
  <si>
    <t xml:space="preserve">(тис.грн.) </t>
  </si>
  <si>
    <t>Код програмної класифікації видатків та кредитування місцевого бюджету*</t>
  </si>
  <si>
    <t xml:space="preserve">Код тимчасової класифікації видатків та кредитування місцевого бюджету </t>
  </si>
  <si>
    <t xml:space="preserve">Код  функціональної  класифікації видатків та кредитування  бюджету </t>
  </si>
  <si>
    <t xml:space="preserve">Назва  розпорядника коштів </t>
  </si>
  <si>
    <r>
      <t>Видатки загального фонду</t>
    </r>
    <r>
      <rPr>
        <sz val="7"/>
        <rFont val="Times New Roman"/>
        <family val="1"/>
      </rPr>
      <t xml:space="preserve"> </t>
    </r>
  </si>
  <si>
    <r>
      <t>Видатки спеціального фонду</t>
    </r>
    <r>
      <rPr>
        <sz val="7"/>
        <rFont val="Times New Roman"/>
        <family val="1"/>
      </rPr>
      <t xml:space="preserve"> </t>
    </r>
  </si>
  <si>
    <r>
      <t>Разом</t>
    </r>
    <r>
      <rPr>
        <sz val="7"/>
        <rFont val="Times New Roman"/>
        <family val="1"/>
      </rPr>
      <t xml:space="preserve"> </t>
    </r>
  </si>
  <si>
    <r>
      <t>Всього</t>
    </r>
    <r>
      <rPr>
        <sz val="7"/>
        <rFont val="Times New Roman"/>
        <family val="1"/>
      </rPr>
      <t xml:space="preserve"> </t>
    </r>
  </si>
  <si>
    <t xml:space="preserve">видатки споживання </t>
  </si>
  <si>
    <r>
      <t>з них</t>
    </r>
    <r>
      <rPr>
        <sz val="7"/>
        <rFont val="Times New Roman"/>
        <family val="1"/>
      </rPr>
      <t xml:space="preserve"> </t>
    </r>
  </si>
  <si>
    <t>видатки розвитку</t>
  </si>
  <si>
    <r>
      <t>споживання</t>
    </r>
    <r>
      <rPr>
        <sz val="7"/>
        <rFont val="Times New Roman"/>
        <family val="1"/>
      </rPr>
      <t xml:space="preserve"> </t>
    </r>
  </si>
  <si>
    <r>
      <t>розвитку</t>
    </r>
    <r>
      <rPr>
        <sz val="7"/>
        <rFont val="Times New Roman"/>
        <family val="1"/>
      </rPr>
      <t xml:space="preserve"> </t>
    </r>
  </si>
  <si>
    <r>
      <t xml:space="preserve">Найменування згідно з  типовою відомчою / типовою програмною 2/ тимчасовою класифікацією видатків  та кредитування  місцевого бюджету </t>
    </r>
    <r>
      <rPr>
        <sz val="8"/>
        <rFont val="Times New Roman"/>
        <family val="1"/>
      </rPr>
      <t xml:space="preserve"> </t>
    </r>
  </si>
  <si>
    <r>
      <t>оплата праці</t>
    </r>
    <r>
      <rPr>
        <sz val="7"/>
        <rFont val="Times New Roman"/>
        <family val="1"/>
      </rPr>
      <t xml:space="preserve"> </t>
    </r>
  </si>
  <si>
    <r>
      <t>комунальні послуги та енергоносії</t>
    </r>
    <r>
      <rPr>
        <sz val="7"/>
        <rFont val="Times New Roman"/>
        <family val="1"/>
      </rPr>
      <t xml:space="preserve"> </t>
    </r>
  </si>
  <si>
    <r>
      <t>бюджет розвитку</t>
    </r>
    <r>
      <rPr>
        <sz val="7"/>
        <rFont val="Times New Roman"/>
        <family val="1"/>
      </rPr>
      <t xml:space="preserve"> </t>
    </r>
  </si>
  <si>
    <r>
      <t>16(гр5+гр10)</t>
    </r>
    <r>
      <rPr>
        <sz val="8"/>
        <rFont val="Times New Roman"/>
        <family val="1"/>
      </rPr>
      <t xml:space="preserve"> </t>
    </r>
  </si>
  <si>
    <r>
      <t>Подільська районна в місті Києві державна адміністрація</t>
    </r>
    <r>
      <rPr>
        <sz val="10"/>
        <rFont val="Times New Roman"/>
        <family val="1"/>
      </rPr>
      <t xml:space="preserve"> </t>
    </r>
  </si>
  <si>
    <t>010117</t>
  </si>
  <si>
    <t>0111</t>
  </si>
  <si>
    <t>Органи виконавчої влади  в м.Києві</t>
  </si>
  <si>
    <t>240900</t>
  </si>
  <si>
    <t>0133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</si>
  <si>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</t>
  </si>
  <si>
    <t>250203</t>
  </si>
  <si>
    <t>0160</t>
  </si>
  <si>
    <t>Проведення виборів  депутатів місцевих рад та сільських, селищних, міських голів</t>
  </si>
  <si>
    <t xml:space="preserve">Іншi видатки (підтримка районного громадського формування з охорони громадського порядку) </t>
  </si>
  <si>
    <t xml:space="preserve">Управління освіти Подільської районної в місті Києві державної адміністрації </t>
  </si>
  <si>
    <t>070101</t>
  </si>
  <si>
    <t>0910</t>
  </si>
  <si>
    <t xml:space="preserve">Дошкiльнi заклади освiти </t>
  </si>
  <si>
    <t>070201</t>
  </si>
  <si>
    <t>0921</t>
  </si>
  <si>
    <t xml:space="preserve">Загальноосвiтнi школи (в т.ч. школа-дитячий садок, iнтернат при школi), спецiалiзованi школи, лiцеї, гiмназiї, колегiуми </t>
  </si>
  <si>
    <t>070202</t>
  </si>
  <si>
    <t xml:space="preserve">Вечiрнi (змiннi) школи </t>
  </si>
  <si>
    <t>070301</t>
  </si>
  <si>
    <t>0922</t>
  </si>
  <si>
    <t xml:space="preserve">Загальноосвiтнi школи-iнтернати, загальноосвітні санаторні школи-інтернати </t>
  </si>
  <si>
    <t>070303</t>
  </si>
  <si>
    <t xml:space="preserve">Дитячi будинки (в т.ч. сiмейного типу, прийомнi сiм`ї) </t>
  </si>
  <si>
    <t>070304</t>
  </si>
  <si>
    <t xml:space="preserve">Спецiальнi загальноосвiтнi школи-iнтернати, школи та iншi заклади освiти для дiтей з вадами у фiзичному чи розумовому розвитку </t>
  </si>
  <si>
    <t>070401</t>
  </si>
  <si>
    <t>0960</t>
  </si>
  <si>
    <t xml:space="preserve">Позашкiльнi заклади освiти, заходи iз позашкiльної роботи з дiтьми </t>
  </si>
  <si>
    <t>070802</t>
  </si>
  <si>
    <t>0990</t>
  </si>
  <si>
    <t xml:space="preserve">Методична робота, iншi заходи у сфері народної освiти </t>
  </si>
  <si>
    <t>070804</t>
  </si>
  <si>
    <t xml:space="preserve">Централiзованi бухгалтерiї обласних, міських, районних відділів освіти </t>
  </si>
  <si>
    <t>070805</t>
  </si>
  <si>
    <t xml:space="preserve">Групи централiзованого господарського обслуговування </t>
  </si>
  <si>
    <t>070806</t>
  </si>
  <si>
    <t xml:space="preserve">Iншi заклади освiти </t>
  </si>
  <si>
    <t>070808</t>
  </si>
  <si>
    <t xml:space="preserve">Допомога дітям-сиротам та дітям, позбавленим батьківського піклування, яким виповнюється 18 років </t>
  </si>
  <si>
    <t>091108</t>
  </si>
  <si>
    <t>1040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</si>
  <si>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</t>
  </si>
  <si>
    <t>130107</t>
  </si>
  <si>
    <t>0810</t>
  </si>
  <si>
    <t xml:space="preserve">Утримання та навчально-тренувальна робота дитячо-юнацьких спортивних шкiл </t>
  </si>
  <si>
    <t xml:space="preserve">Управління охорони здоров'я Подільської районної в місті Києві державної адміністрації </t>
  </si>
  <si>
    <t>080400</t>
  </si>
  <si>
    <t>0722</t>
  </si>
  <si>
    <t xml:space="preserve">Спеціалізовані поліклініки ( в т.ч. диспансери, медико - санітарні частини, пересувні консультативні діагностичні центри тощо, які не мають ліжкового фонду </t>
  </si>
  <si>
    <t>080800</t>
  </si>
  <si>
    <t>0726</t>
  </si>
  <si>
    <t>Центри первинної медичної (медико-санітарної) допомоги</t>
  </si>
  <si>
    <t xml:space="preserve">Управління праці та соціального захисту населення Подільської районної в місті Києві державної адміністрації </t>
  </si>
  <si>
    <t>090412</t>
  </si>
  <si>
    <t>1090</t>
  </si>
  <si>
    <t>Інші видатки на соціальний захист населення</t>
  </si>
  <si>
    <t>091204</t>
  </si>
  <si>
    <t>1020</t>
  </si>
  <si>
    <t xml:space="preserve">Територiальнi центри  соцiального обслуговування (надання соціальних послуг) </t>
  </si>
  <si>
    <t>091209</t>
  </si>
  <si>
    <t>1030</t>
  </si>
  <si>
    <t xml:space="preserve">Фінансова підтримка громадських  організацій  інвалідів і ветеранів </t>
  </si>
  <si>
    <t>091214</t>
  </si>
  <si>
    <t xml:space="preserve">Iншi установи та заклади </t>
  </si>
  <si>
    <t>091101</t>
  </si>
  <si>
    <t>Утримання центрів соціальних служб для сім"ї , дітей та молоді</t>
  </si>
  <si>
    <t>091102</t>
  </si>
  <si>
    <t xml:space="preserve">Програми i заходи центрiв соцiальних служб для сім`ї, дітей та молодi </t>
  </si>
  <si>
    <t>091106</t>
  </si>
  <si>
    <t xml:space="preserve">Інші видатки </t>
  </si>
  <si>
    <t xml:space="preserve">Відділ у справах сім'ї, молоді та спорту Подільської районної в місті Києві державної адміністрації </t>
  </si>
  <si>
    <t>091103</t>
  </si>
  <si>
    <t xml:space="preserve">Соціальні програми i заходи державних органiв у справах молоді </t>
  </si>
  <si>
    <t>091105</t>
  </si>
  <si>
    <t xml:space="preserve">Утримання клубiв пiдлiткiв за мiсцем проживання </t>
  </si>
  <si>
    <t>091107</t>
  </si>
  <si>
    <t xml:space="preserve">Соціальні програми i заходи державних органiв у справах сім`ї </t>
  </si>
  <si>
    <t>130115</t>
  </si>
  <si>
    <t>Центри "Спорт для всіх" та заходи з фізичної культури</t>
  </si>
  <si>
    <t>Служба у спавах дітей Подільської районної в місті Києві державної адміністрації</t>
  </si>
  <si>
    <t>Дитячі будинки (в т.ч. сімейного типу, прийомні сім'ї)</t>
  </si>
  <si>
    <t>Управління з питань надзвичайних ситуацій Подільської районної в місті Києві державної адміністрації</t>
  </si>
  <si>
    <t>Управління житлово - комунального господарства Подільської районної в місті Києві державної адміністрації</t>
  </si>
  <si>
    <t>100101</t>
  </si>
  <si>
    <t>0610</t>
  </si>
  <si>
    <t>Житлово-експлуатаційне господарство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</si>
  <si>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</si>
  <si>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</si>
  <si>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</si>
  <si>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</si>
  <si>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0620</t>
  </si>
  <si>
    <t xml:space="preserve">Благоустрiй мiст, сіл, селищ </t>
  </si>
  <si>
    <t>100302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</si>
  <si>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</si>
  <si>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180409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</si>
  <si>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діяльносі (Комунальне підприємство по утриманню зелених насаджень Подільського району м.Києва)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</si>
  <si>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 (Створення та відновлення зелених насаджень)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</si>
  <si>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 ( для КТКВ 100203)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</si>
  <si>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 (функціонквання житлово - експлуатаційного господарства)</t>
  </si>
  <si>
    <t>0490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</si>
  <si>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діяльносі</t>
  </si>
  <si>
    <t>Цільові фонди, утворені Верховною Радою Автономної Республіки Крим, органами  місцевого самоврядування  і місцевими  органами виконавчої влади</t>
  </si>
  <si>
    <t>Відділ культури, туризму та охорони культурної спадщини Подільської районної в місті Києві державної адміністрації</t>
  </si>
  <si>
    <t>0822</t>
  </si>
  <si>
    <t xml:space="preserve">Фiлармонiї, музичнi колективи i ансамблi та iншi мистецькі заклади та заходи </t>
  </si>
  <si>
    <t>0824</t>
  </si>
  <si>
    <t xml:space="preserve">Бiблiотеки </t>
  </si>
  <si>
    <t xml:space="preserve">Школи естетичного виховання дiтей </t>
  </si>
  <si>
    <t>0829</t>
  </si>
  <si>
    <t xml:space="preserve">Iншi культурно-освiтнi заклади та заходи </t>
  </si>
  <si>
    <t>Фінансове управління Подільської районної в місті Києві державної адміністрації</t>
  </si>
  <si>
    <t>Управління капітального будівництва, архітектури та землекористування Подільської районної в місті Києві державної адміністрації</t>
  </si>
  <si>
    <t>150101</t>
  </si>
  <si>
    <t xml:space="preserve">Капітальні вкладення </t>
  </si>
  <si>
    <t>150110</t>
  </si>
  <si>
    <t>Проведення невідкладних відновлювальних робіт, будівництво та реконструкція  загальноосвітніх навчальних закладів</t>
  </si>
  <si>
    <t>150111</t>
  </si>
  <si>
    <t>Проведення невідкладних відновлювальних робіт, будівництво та реконструкція  спеціалізованих  навчальних закладів</t>
  </si>
  <si>
    <t>РАЗОМ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</si>
</sst>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wrapText="1"/>
    </xf>
    <xf numFmtId="0" fontId="0" fillId="33" borderId="0" xfId="0" applyFill="1" applyAlignment="1">
      <alignment vertical="center"/>
    </xf>
    <xf numFmtId="0" fontId="7" fillId="33" borderId="11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9" fontId="6" fillId="33" borderId="11" xfId="0" applyNumberFormat="1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/>
    </xf>
    <xf numFmtId="0" fontId="12" fillId="33" borderId="0" xfId="0" applyFont="1" applyFill="1" applyAlignment="1">
      <alignment/>
    </xf>
    <xf numFmtId="2" fontId="6" fillId="33" borderId="12" xfId="0" applyNumberFormat="1" applyFont="1" applyFill="1" applyBorder="1" applyAlignment="1">
      <alignment horizontal="right" vertical="center" wrapText="1"/>
    </xf>
    <xf numFmtId="49" fontId="13" fillId="33" borderId="11" xfId="0" applyNumberFormat="1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/>
    </xf>
    <xf numFmtId="0" fontId="14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/>
    </xf>
    <xf numFmtId="2" fontId="14" fillId="33" borderId="11" xfId="0" applyNumberFormat="1" applyFont="1" applyFill="1" applyBorder="1" applyAlignment="1">
      <alignment horizontal="right" vertical="center"/>
    </xf>
    <xf numFmtId="0" fontId="1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userdata\Downloads\&#1076;&#1086;&#1076;&#1072;&#1090;&#1082;&#1080;%20%202,%20%202.1.%20&#1090;&#1072;%203%20(&#1074;&#1085;&#1077;&#1089;%20&#1079;&#1084;&#1110;&#1085;%20&#1075;&#1088;&#1091;&#1076;&#1077;&#1085;&#110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2"/>
      <sheetName val="2.1"/>
      <sheetName val="дод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Zeros="0"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D14" sqref="D14"/>
    </sheetView>
  </sheetViews>
  <sheetFormatPr defaultColWidth="8.75390625" defaultRowHeight="12.75"/>
  <cols>
    <col min="1" max="3" width="9.625" style="3" customWidth="1"/>
    <col min="4" max="4" width="38.50390625" style="3" customWidth="1"/>
    <col min="5" max="5" width="13.50390625" style="27" customWidth="1"/>
    <col min="6" max="6" width="12.50390625" style="27" customWidth="1"/>
    <col min="7" max="7" width="11.625" style="27" bestFit="1" customWidth="1"/>
    <col min="8" max="8" width="10.625" style="27" customWidth="1"/>
    <col min="9" max="9" width="10.375" style="27" customWidth="1"/>
    <col min="10" max="10" width="10.50390625" style="27" customWidth="1"/>
    <col min="11" max="11" width="10.375" style="27" customWidth="1"/>
    <col min="12" max="12" width="8.625" style="27" customWidth="1"/>
    <col min="13" max="13" width="8.50390625" style="27" customWidth="1"/>
    <col min="14" max="14" width="10.00390625" style="27" customWidth="1"/>
    <col min="15" max="15" width="9.625" style="27" customWidth="1"/>
    <col min="16" max="16" width="11.625" style="27" bestFit="1" customWidth="1"/>
    <col min="17" max="16384" width="8.75390625" style="3" customWidth="1"/>
  </cols>
  <sheetData>
    <row r="1" spans="1:16" ht="12.75">
      <c r="A1" s="1" t="s">
        <v>0</v>
      </c>
      <c r="B1" s="1"/>
      <c r="C1" s="1"/>
      <c r="D1" s="1" t="s">
        <v>0</v>
      </c>
      <c r="E1" s="2" t="s">
        <v>0</v>
      </c>
      <c r="F1" s="2"/>
      <c r="G1" s="2" t="s">
        <v>0</v>
      </c>
      <c r="H1" s="2" t="s">
        <v>0</v>
      </c>
      <c r="I1" s="2"/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4"/>
    </row>
    <row r="2" spans="1:16" ht="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 t="s">
        <v>4</v>
      </c>
    </row>
    <row r="6" spans="1:16" ht="12.75" customHeight="1">
      <c r="A6" s="28" t="s">
        <v>5</v>
      </c>
      <c r="B6" s="28" t="s">
        <v>6</v>
      </c>
      <c r="C6" s="28" t="s">
        <v>7</v>
      </c>
      <c r="D6" s="31" t="s">
        <v>8</v>
      </c>
      <c r="E6" s="29" t="s">
        <v>9</v>
      </c>
      <c r="F6" s="29"/>
      <c r="G6" s="29"/>
      <c r="H6" s="29"/>
      <c r="I6" s="29"/>
      <c r="J6" s="29" t="s">
        <v>10</v>
      </c>
      <c r="K6" s="29"/>
      <c r="L6" s="29"/>
      <c r="M6" s="29"/>
      <c r="N6" s="29"/>
      <c r="O6" s="29"/>
      <c r="P6" s="29" t="s">
        <v>11</v>
      </c>
    </row>
    <row r="7" spans="1:16" ht="12.75">
      <c r="A7" s="28"/>
      <c r="B7" s="28"/>
      <c r="C7" s="28"/>
      <c r="D7" s="31"/>
      <c r="E7" s="29" t="s">
        <v>12</v>
      </c>
      <c r="F7" s="29" t="s">
        <v>13</v>
      </c>
      <c r="G7" s="29" t="s">
        <v>14</v>
      </c>
      <c r="H7" s="29"/>
      <c r="I7" s="29" t="s">
        <v>15</v>
      </c>
      <c r="J7" s="29" t="s">
        <v>12</v>
      </c>
      <c r="K7" s="29" t="s">
        <v>16</v>
      </c>
      <c r="L7" s="29" t="s">
        <v>14</v>
      </c>
      <c r="M7" s="29"/>
      <c r="N7" s="29" t="s">
        <v>17</v>
      </c>
      <c r="O7" s="7" t="s">
        <v>14</v>
      </c>
      <c r="P7" s="29"/>
    </row>
    <row r="8" spans="1:16" ht="12.75" customHeight="1">
      <c r="A8" s="28"/>
      <c r="B8" s="28"/>
      <c r="C8" s="28"/>
      <c r="D8" s="28" t="s">
        <v>18</v>
      </c>
      <c r="E8" s="29"/>
      <c r="F8" s="29"/>
      <c r="G8" s="29" t="s">
        <v>19</v>
      </c>
      <c r="H8" s="29" t="s">
        <v>20</v>
      </c>
      <c r="I8" s="29"/>
      <c r="J8" s="29"/>
      <c r="K8" s="29"/>
      <c r="L8" s="29" t="s">
        <v>19</v>
      </c>
      <c r="M8" s="29" t="s">
        <v>20</v>
      </c>
      <c r="N8" s="29"/>
      <c r="O8" s="29" t="s">
        <v>21</v>
      </c>
      <c r="P8" s="29"/>
    </row>
    <row r="9" spans="1:16" s="8" customFormat="1" ht="62.25" customHeight="1">
      <c r="A9" s="28"/>
      <c r="B9" s="28"/>
      <c r="C9" s="28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s="10" customFormat="1" ht="12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 t="s">
        <v>22</v>
      </c>
    </row>
    <row r="11" spans="1:16" s="10" customFormat="1" ht="26.25">
      <c r="A11" s="11"/>
      <c r="B11" s="11"/>
      <c r="C11" s="11"/>
      <c r="D11" s="12" t="s">
        <v>23</v>
      </c>
      <c r="E11" s="13">
        <f>SUM(E12:E16)</f>
        <v>12882.9</v>
      </c>
      <c r="F11" s="13">
        <f>SUM(F12:F16)</f>
        <v>12882.9</v>
      </c>
      <c r="G11" s="13">
        <f>SUM(G12:G16)</f>
        <v>7930.7</v>
      </c>
      <c r="H11" s="13">
        <f>SUM(H12:H16)</f>
        <v>792.1</v>
      </c>
      <c r="I11" s="13"/>
      <c r="J11" s="13">
        <f>SUM(J12:J16)</f>
        <v>1497.4</v>
      </c>
      <c r="K11" s="13">
        <f>SUM(K12:K16)</f>
        <v>67.5</v>
      </c>
      <c r="L11" s="13">
        <f>SUM(L12:L13)</f>
        <v>0</v>
      </c>
      <c r="M11" s="13">
        <f>SUM(M12:M13)</f>
        <v>0</v>
      </c>
      <c r="N11" s="13">
        <f>SUM(N12:N16)</f>
        <v>1429.9</v>
      </c>
      <c r="O11" s="13">
        <f>SUM(O12:O16)</f>
        <v>1429.9</v>
      </c>
      <c r="P11" s="13">
        <f>SUM(P12:P16)</f>
        <v>14380.3</v>
      </c>
    </row>
    <row r="12" spans="1:16" s="10" customFormat="1" ht="15" hidden="1">
      <c r="A12" s="14"/>
      <c r="B12" s="14"/>
      <c r="C12" s="14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f>J12+E12</f>
        <v>0</v>
      </c>
    </row>
    <row r="13" spans="1:16" s="10" customFormat="1" ht="15">
      <c r="A13" s="17"/>
      <c r="B13" s="14" t="s">
        <v>24</v>
      </c>
      <c r="C13" s="14" t="s">
        <v>25</v>
      </c>
      <c r="D13" s="15" t="s">
        <v>26</v>
      </c>
      <c r="E13" s="16">
        <f>12370.9+421.6</f>
        <v>12792.5</v>
      </c>
      <c r="F13" s="16">
        <f>12370.9+421.6</f>
        <v>12792.5</v>
      </c>
      <c r="G13" s="16">
        <f>7621.4+309.3</f>
        <v>7930.7</v>
      </c>
      <c r="H13" s="16">
        <f>503.1+289</f>
        <v>792.1</v>
      </c>
      <c r="I13" s="16"/>
      <c r="J13" s="16">
        <f>173.1+321+935.8</f>
        <v>1429.9</v>
      </c>
      <c r="K13" s="16"/>
      <c r="L13" s="16"/>
      <c r="M13" s="16"/>
      <c r="N13" s="16">
        <f>173.1+321+935.8</f>
        <v>1429.9</v>
      </c>
      <c r="O13" s="16">
        <f>173.1+321+935.8</f>
        <v>1429.9</v>
      </c>
      <c r="P13" s="16">
        <f>J13+E13</f>
        <v>14222.4</v>
      </c>
    </row>
    <row r="14" spans="1:16" s="10" customFormat="1" ht="59.25" customHeight="1">
      <c r="A14" s="14"/>
      <c r="B14" s="14" t="s">
        <v>27</v>
      </c>
      <c r="C14" s="14" t="s">
        <v>28</v>
      </c>
      <c r="D14" s="15" t="s">
        <v>29</v>
      </c>
      <c r="E14" s="16">
        <f>'[1]2.1'!E19</f>
        <v>0</v>
      </c>
      <c r="F14" s="16"/>
      <c r="G14" s="16">
        <f>'[1]2.1'!F19</f>
        <v>0</v>
      </c>
      <c r="H14" s="16">
        <f>'[1]2.1'!G19</f>
        <v>0</v>
      </c>
      <c r="I14" s="16"/>
      <c r="J14" s="16">
        <v>67.5</v>
      </c>
      <c r="K14" s="16">
        <v>67.5</v>
      </c>
      <c r="L14" s="16">
        <f>'[1]2.1'!J19</f>
        <v>0</v>
      </c>
      <c r="M14" s="16">
        <f>'[1]2.1'!K19</f>
        <v>0</v>
      </c>
      <c r="N14" s="16">
        <f>'[1]2.1'!L19</f>
        <v>0</v>
      </c>
      <c r="O14" s="16">
        <f>'[1]2.1'!M19</f>
        <v>0</v>
      </c>
      <c r="P14" s="16">
        <f>J14+E14</f>
        <v>67.5</v>
      </c>
    </row>
    <row r="15" spans="1:16" s="10" customFormat="1" ht="59.25" customHeight="1">
      <c r="A15" s="14"/>
      <c r="B15" s="14" t="s">
        <v>30</v>
      </c>
      <c r="C15" s="14" t="s">
        <v>31</v>
      </c>
      <c r="D15" s="15" t="s">
        <v>32</v>
      </c>
      <c r="E15" s="16">
        <v>20.4</v>
      </c>
      <c r="F15" s="16">
        <v>20.4</v>
      </c>
      <c r="G15" s="16"/>
      <c r="H15" s="16"/>
      <c r="I15" s="16"/>
      <c r="J15" s="16"/>
      <c r="K15" s="16"/>
      <c r="L15" s="16"/>
      <c r="M15" s="16"/>
      <c r="N15" s="16"/>
      <c r="O15" s="16"/>
      <c r="P15" s="16">
        <f>J15+E15</f>
        <v>20.4</v>
      </c>
    </row>
    <row r="16" spans="1:16" s="10" customFormat="1" ht="39">
      <c r="A16" s="17"/>
      <c r="B16" s="14">
        <v>250404</v>
      </c>
      <c r="C16" s="14" t="s">
        <v>28</v>
      </c>
      <c r="D16" s="15" t="s">
        <v>33</v>
      </c>
      <c r="E16" s="16">
        <v>70</v>
      </c>
      <c r="F16" s="16">
        <v>70</v>
      </c>
      <c r="G16" s="16">
        <f>'[1]2.1'!F17</f>
        <v>0</v>
      </c>
      <c r="H16" s="16">
        <f>'[1]2.1'!G17</f>
        <v>0</v>
      </c>
      <c r="I16" s="16"/>
      <c r="J16" s="16">
        <f>'[1]2.1'!H17</f>
        <v>0</v>
      </c>
      <c r="K16" s="16">
        <f>'[1]2.1'!I17</f>
        <v>0</v>
      </c>
      <c r="L16" s="16">
        <f>'[1]2.1'!J17</f>
        <v>0</v>
      </c>
      <c r="M16" s="16">
        <f>'[1]2.1'!K17</f>
        <v>0</v>
      </c>
      <c r="N16" s="16">
        <f>'[1]2.1'!L17</f>
        <v>0</v>
      </c>
      <c r="O16" s="16">
        <f>'[1]2.1'!M17</f>
        <v>0</v>
      </c>
      <c r="P16" s="16">
        <f>J16+E16</f>
        <v>70</v>
      </c>
    </row>
    <row r="17" spans="1:16" s="10" customFormat="1" ht="26.25">
      <c r="A17" s="11"/>
      <c r="B17" s="11"/>
      <c r="C17" s="11"/>
      <c r="D17" s="12" t="s">
        <v>34</v>
      </c>
      <c r="E17" s="13">
        <f>SUM(E18:E32)</f>
        <v>390973.05999999994</v>
      </c>
      <c r="F17" s="13">
        <f>SUM(F18:F32)</f>
        <v>390973.05999999994</v>
      </c>
      <c r="G17" s="13">
        <f>SUM(G18:G32)</f>
        <v>194418.7</v>
      </c>
      <c r="H17" s="13">
        <f>SUM(H18:H32)</f>
        <v>92798.09999999999</v>
      </c>
      <c r="I17" s="13"/>
      <c r="J17" s="13">
        <f aca="true" t="shared" si="0" ref="J17:P17">SUM(J18:J32)</f>
        <v>27179.800000000003</v>
      </c>
      <c r="K17" s="13">
        <f t="shared" si="0"/>
        <v>15471.500000000002</v>
      </c>
      <c r="L17" s="13">
        <f t="shared" si="0"/>
        <v>219.7</v>
      </c>
      <c r="M17" s="13">
        <f t="shared" si="0"/>
        <v>2000.8</v>
      </c>
      <c r="N17" s="13">
        <f t="shared" si="0"/>
        <v>11708.3</v>
      </c>
      <c r="O17" s="13">
        <f t="shared" si="0"/>
        <v>11708.3</v>
      </c>
      <c r="P17" s="13">
        <f t="shared" si="0"/>
        <v>418152.8599999999</v>
      </c>
    </row>
    <row r="18" spans="1:16" s="10" customFormat="1" ht="15">
      <c r="A18" s="17"/>
      <c r="B18" s="14" t="s">
        <v>24</v>
      </c>
      <c r="C18" s="14" t="s">
        <v>25</v>
      </c>
      <c r="D18" s="15" t="s">
        <v>26</v>
      </c>
      <c r="E18" s="16">
        <v>840.7</v>
      </c>
      <c r="F18" s="16">
        <v>840.7</v>
      </c>
      <c r="G18" s="16">
        <f>592.7+22.6</f>
        <v>615.3000000000001</v>
      </c>
      <c r="H18" s="16">
        <f>'[1]2.1'!G21</f>
        <v>0</v>
      </c>
      <c r="I18" s="16"/>
      <c r="J18" s="16"/>
      <c r="K18" s="16"/>
      <c r="L18" s="16">
        <f>'[1]2.1'!J21</f>
        <v>0</v>
      </c>
      <c r="M18" s="16">
        <f>'[1]2.1'!K21</f>
        <v>0</v>
      </c>
      <c r="N18" s="16">
        <f>'[1]2.1'!L21</f>
        <v>0</v>
      </c>
      <c r="O18" s="16">
        <f>'[1]2.1'!M21</f>
        <v>0</v>
      </c>
      <c r="P18" s="16">
        <f aca="true" t="shared" si="1" ref="P18:P37">J18+E18</f>
        <v>840.7</v>
      </c>
    </row>
    <row r="19" spans="1:16" s="10" customFormat="1" ht="15">
      <c r="A19" s="14"/>
      <c r="B19" s="14" t="s">
        <v>35</v>
      </c>
      <c r="C19" s="14" t="s">
        <v>36</v>
      </c>
      <c r="D19" s="15" t="s">
        <v>37</v>
      </c>
      <c r="E19" s="16">
        <v>108434</v>
      </c>
      <c r="F19" s="16">
        <v>108434</v>
      </c>
      <c r="G19" s="16">
        <v>50888.7</v>
      </c>
      <c r="H19" s="16">
        <v>28224.7</v>
      </c>
      <c r="I19" s="16"/>
      <c r="J19" s="16">
        <v>15354.1</v>
      </c>
      <c r="K19" s="16">
        <v>9886.6</v>
      </c>
      <c r="L19" s="16">
        <v>39.6</v>
      </c>
      <c r="M19" s="16">
        <v>786</v>
      </c>
      <c r="N19" s="16">
        <v>5467.5</v>
      </c>
      <c r="O19" s="16">
        <v>5467.5</v>
      </c>
      <c r="P19" s="16">
        <f t="shared" si="1"/>
        <v>123788.1</v>
      </c>
    </row>
    <row r="20" spans="1:16" s="10" customFormat="1" ht="39">
      <c r="A20" s="14"/>
      <c r="B20" s="14" t="s">
        <v>38</v>
      </c>
      <c r="C20" s="14" t="s">
        <v>39</v>
      </c>
      <c r="D20" s="15" t="s">
        <v>40</v>
      </c>
      <c r="E20" s="16">
        <v>212641.4</v>
      </c>
      <c r="F20" s="16">
        <v>212641.4</v>
      </c>
      <c r="G20" s="16">
        <v>109333</v>
      </c>
      <c r="H20" s="16">
        <v>48117.8</v>
      </c>
      <c r="I20" s="16"/>
      <c r="J20" s="16">
        <v>9727.3</v>
      </c>
      <c r="K20" s="16">
        <v>4762.8</v>
      </c>
      <c r="L20" s="16">
        <v>167.1</v>
      </c>
      <c r="M20" s="16">
        <v>641.8</v>
      </c>
      <c r="N20" s="16">
        <v>4964.5</v>
      </c>
      <c r="O20" s="16">
        <v>4964.5</v>
      </c>
      <c r="P20" s="16">
        <f t="shared" si="1"/>
        <v>222368.69999999998</v>
      </c>
    </row>
    <row r="21" spans="1:16" s="10" customFormat="1" ht="15">
      <c r="A21" s="14"/>
      <c r="B21" s="14" t="s">
        <v>41</v>
      </c>
      <c r="C21" s="14" t="s">
        <v>39</v>
      </c>
      <c r="D21" s="15" t="s">
        <v>42</v>
      </c>
      <c r="E21" s="16">
        <v>3307</v>
      </c>
      <c r="F21" s="16">
        <v>3307</v>
      </c>
      <c r="G21" s="16">
        <v>2080.5</v>
      </c>
      <c r="H21" s="16">
        <v>449.9</v>
      </c>
      <c r="I21" s="16"/>
      <c r="J21" s="16">
        <f>370.3-50</f>
        <v>320.3</v>
      </c>
      <c r="K21" s="16">
        <v>240.3</v>
      </c>
      <c r="L21" s="16">
        <f>'[1]2.1'!J24</f>
        <v>0</v>
      </c>
      <c r="M21" s="16">
        <v>218.3</v>
      </c>
      <c r="N21" s="16">
        <f>130-50</f>
        <v>80</v>
      </c>
      <c r="O21" s="16">
        <f>130-50</f>
        <v>80</v>
      </c>
      <c r="P21" s="16">
        <f t="shared" si="1"/>
        <v>3627.3</v>
      </c>
    </row>
    <row r="22" spans="1:16" s="10" customFormat="1" ht="26.25">
      <c r="A22" s="14"/>
      <c r="B22" s="14" t="s">
        <v>43</v>
      </c>
      <c r="C22" s="14" t="s">
        <v>44</v>
      </c>
      <c r="D22" s="15" t="s">
        <v>45</v>
      </c>
      <c r="E22" s="16">
        <v>17539.6</v>
      </c>
      <c r="F22" s="16">
        <v>17539.6</v>
      </c>
      <c r="G22" s="16">
        <v>6004.6</v>
      </c>
      <c r="H22" s="16">
        <v>7754.4</v>
      </c>
      <c r="I22" s="16"/>
      <c r="J22" s="16">
        <v>236.5</v>
      </c>
      <c r="K22" s="16">
        <v>6.5</v>
      </c>
      <c r="L22" s="16">
        <f>'[1]2.1'!J25</f>
        <v>0</v>
      </c>
      <c r="M22" s="16">
        <f>'[1]2.1'!K25</f>
        <v>0</v>
      </c>
      <c r="N22" s="16">
        <v>230</v>
      </c>
      <c r="O22" s="16">
        <v>230</v>
      </c>
      <c r="P22" s="16">
        <f t="shared" si="1"/>
        <v>17776.1</v>
      </c>
    </row>
    <row r="23" spans="1:16" s="10" customFormat="1" ht="26.25">
      <c r="A23" s="14"/>
      <c r="B23" s="14" t="s">
        <v>46</v>
      </c>
      <c r="C23" s="14" t="s">
        <v>36</v>
      </c>
      <c r="D23" s="15" t="s">
        <v>47</v>
      </c>
      <c r="E23" s="16">
        <f>8090.45-44.05</f>
        <v>8046.4</v>
      </c>
      <c r="F23" s="16">
        <f>8090.45-44.05</f>
        <v>8046.4</v>
      </c>
      <c r="G23" s="16">
        <v>3328.8</v>
      </c>
      <c r="H23" s="16">
        <v>2079.5</v>
      </c>
      <c r="I23" s="16"/>
      <c r="J23" s="16">
        <f>214.1-34</f>
        <v>180.1</v>
      </c>
      <c r="K23" s="16">
        <v>70.1</v>
      </c>
      <c r="L23" s="16">
        <f>'[1]2.1'!J26</f>
        <v>0</v>
      </c>
      <c r="M23" s="16">
        <f>'[1]2.1'!K26</f>
        <v>0</v>
      </c>
      <c r="N23" s="16">
        <f>144-34</f>
        <v>110</v>
      </c>
      <c r="O23" s="16">
        <f>144-34</f>
        <v>110</v>
      </c>
      <c r="P23" s="16">
        <f t="shared" si="1"/>
        <v>8226.5</v>
      </c>
    </row>
    <row r="24" spans="1:16" s="10" customFormat="1" ht="39">
      <c r="A24" s="14"/>
      <c r="B24" s="14" t="s">
        <v>48</v>
      </c>
      <c r="C24" s="14" t="s">
        <v>44</v>
      </c>
      <c r="D24" s="15" t="s">
        <v>49</v>
      </c>
      <c r="E24" s="16">
        <v>23451.9</v>
      </c>
      <c r="F24" s="16">
        <v>23451.9</v>
      </c>
      <c r="G24" s="16">
        <v>13013.1</v>
      </c>
      <c r="H24" s="16">
        <v>3525.3</v>
      </c>
      <c r="I24" s="16"/>
      <c r="J24" s="16">
        <v>816.9</v>
      </c>
      <c r="K24" s="16">
        <v>274.5</v>
      </c>
      <c r="L24" s="16">
        <f>'[1]2.1'!J27</f>
        <v>0</v>
      </c>
      <c r="M24" s="16">
        <v>142.8</v>
      </c>
      <c r="N24" s="16">
        <v>542.4</v>
      </c>
      <c r="O24" s="16">
        <v>542.4</v>
      </c>
      <c r="P24" s="16">
        <f t="shared" si="1"/>
        <v>24268.800000000003</v>
      </c>
    </row>
    <row r="25" spans="1:16" s="10" customFormat="1" ht="26.25">
      <c r="A25" s="14"/>
      <c r="B25" s="14" t="s">
        <v>50</v>
      </c>
      <c r="C25" s="14" t="s">
        <v>51</v>
      </c>
      <c r="D25" s="15" t="s">
        <v>52</v>
      </c>
      <c r="E25" s="16">
        <v>6936.8</v>
      </c>
      <c r="F25" s="16">
        <v>6936.8</v>
      </c>
      <c r="G25" s="16">
        <v>3379</v>
      </c>
      <c r="H25" s="16">
        <v>2179</v>
      </c>
      <c r="I25" s="16"/>
      <c r="J25" s="16">
        <v>230.7</v>
      </c>
      <c r="K25" s="16">
        <v>230.7</v>
      </c>
      <c r="L25" s="16">
        <v>13</v>
      </c>
      <c r="M25" s="16">
        <v>211.9</v>
      </c>
      <c r="N25" s="16"/>
      <c r="O25" s="16"/>
      <c r="P25" s="16">
        <f t="shared" si="1"/>
        <v>7167.5</v>
      </c>
    </row>
    <row r="26" spans="1:16" s="10" customFormat="1" ht="26.25">
      <c r="A26" s="14"/>
      <c r="B26" s="14" t="s">
        <v>53</v>
      </c>
      <c r="C26" s="14" t="s">
        <v>54</v>
      </c>
      <c r="D26" s="15" t="s">
        <v>55</v>
      </c>
      <c r="E26" s="16">
        <v>1611.1</v>
      </c>
      <c r="F26" s="16">
        <v>1611.1</v>
      </c>
      <c r="G26" s="16">
        <v>1178.8</v>
      </c>
      <c r="H26" s="16">
        <f>'[1]2.1'!G29</f>
        <v>0</v>
      </c>
      <c r="I26" s="16"/>
      <c r="J26" s="16">
        <f>'[1]2.1'!H29</f>
        <v>0</v>
      </c>
      <c r="K26" s="16">
        <f>'[1]2.1'!I29</f>
        <v>0</v>
      </c>
      <c r="L26" s="16">
        <f>'[1]2.1'!J29</f>
        <v>0</v>
      </c>
      <c r="M26" s="16">
        <f>'[1]2.1'!K29</f>
        <v>0</v>
      </c>
      <c r="N26" s="16">
        <f>'[1]2.1'!L29</f>
        <v>0</v>
      </c>
      <c r="O26" s="16">
        <f>'[1]2.1'!M29</f>
        <v>0</v>
      </c>
      <c r="P26" s="16">
        <f t="shared" si="1"/>
        <v>1611.1</v>
      </c>
    </row>
    <row r="27" spans="1:16" s="10" customFormat="1" ht="26.25">
      <c r="A27" s="14"/>
      <c r="B27" s="14" t="s">
        <v>56</v>
      </c>
      <c r="C27" s="14" t="s">
        <v>54</v>
      </c>
      <c r="D27" s="15" t="s">
        <v>57</v>
      </c>
      <c r="E27" s="16">
        <v>4227.5</v>
      </c>
      <c r="F27" s="16">
        <v>4227.5</v>
      </c>
      <c r="G27" s="16">
        <v>2425.9</v>
      </c>
      <c r="H27" s="16">
        <v>204.3</v>
      </c>
      <c r="I27" s="16"/>
      <c r="J27" s="16">
        <v>296</v>
      </c>
      <c r="K27" s="16">
        <f>'[1]2.1'!I30</f>
        <v>0</v>
      </c>
      <c r="L27" s="16">
        <f>'[1]2.1'!J30</f>
        <v>0</v>
      </c>
      <c r="M27" s="16">
        <f>'[1]2.1'!K30</f>
        <v>0</v>
      </c>
      <c r="N27" s="16">
        <v>296</v>
      </c>
      <c r="O27" s="16">
        <v>296</v>
      </c>
      <c r="P27" s="16">
        <f t="shared" si="1"/>
        <v>4523.5</v>
      </c>
    </row>
    <row r="28" spans="1:16" s="10" customFormat="1" ht="26.25">
      <c r="A28" s="14"/>
      <c r="B28" s="14" t="s">
        <v>58</v>
      </c>
      <c r="C28" s="14" t="s">
        <v>54</v>
      </c>
      <c r="D28" s="15" t="s">
        <v>59</v>
      </c>
      <c r="E28" s="16">
        <v>454.5</v>
      </c>
      <c r="F28" s="16">
        <v>454.5</v>
      </c>
      <c r="G28" s="16">
        <v>302.6</v>
      </c>
      <c r="H28" s="16">
        <f>'[1]2.1'!G31</f>
        <v>0</v>
      </c>
      <c r="I28" s="16"/>
      <c r="J28" s="16">
        <f>'[1]2.1'!H31</f>
        <v>0</v>
      </c>
      <c r="K28" s="16">
        <f>'[1]2.1'!I31</f>
        <v>0</v>
      </c>
      <c r="L28" s="16">
        <f>'[1]2.1'!J31</f>
        <v>0</v>
      </c>
      <c r="M28" s="16">
        <f>'[1]2.1'!K31</f>
        <v>0</v>
      </c>
      <c r="N28" s="16">
        <f>'[1]2.1'!L31</f>
        <v>0</v>
      </c>
      <c r="O28" s="16">
        <f>'[1]2.1'!M31</f>
        <v>0</v>
      </c>
      <c r="P28" s="16">
        <f t="shared" si="1"/>
        <v>454.5</v>
      </c>
    </row>
    <row r="29" spans="1:16" s="10" customFormat="1" ht="15">
      <c r="A29" s="14"/>
      <c r="B29" s="14" t="s">
        <v>60</v>
      </c>
      <c r="C29" s="14" t="s">
        <v>54</v>
      </c>
      <c r="D29" s="15" t="s">
        <v>61</v>
      </c>
      <c r="E29" s="16">
        <v>864.5</v>
      </c>
      <c r="F29" s="16">
        <v>864.5</v>
      </c>
      <c r="G29" s="16">
        <v>458.2</v>
      </c>
      <c r="H29" s="16">
        <v>227.7</v>
      </c>
      <c r="I29" s="16"/>
      <c r="J29" s="16">
        <f>'[1]2.1'!H32</f>
        <v>0</v>
      </c>
      <c r="K29" s="16">
        <f>'[1]2.1'!I32</f>
        <v>0</v>
      </c>
      <c r="L29" s="16">
        <f>'[1]2.1'!J32</f>
        <v>0</v>
      </c>
      <c r="M29" s="16">
        <f>'[1]2.1'!K32</f>
        <v>0</v>
      </c>
      <c r="N29" s="16">
        <f>'[1]2.1'!L32</f>
        <v>0</v>
      </c>
      <c r="O29" s="16">
        <f>'[1]2.1'!M32</f>
        <v>0</v>
      </c>
      <c r="P29" s="16">
        <f t="shared" si="1"/>
        <v>864.5</v>
      </c>
    </row>
    <row r="30" spans="1:16" s="10" customFormat="1" ht="39">
      <c r="A30" s="14"/>
      <c r="B30" s="14" t="s">
        <v>62</v>
      </c>
      <c r="C30" s="14" t="s">
        <v>54</v>
      </c>
      <c r="D30" s="15" t="s">
        <v>63</v>
      </c>
      <c r="E30" s="16">
        <v>50.7</v>
      </c>
      <c r="F30" s="16">
        <v>50.7</v>
      </c>
      <c r="G30" s="16">
        <f>'[1]2.1'!F33</f>
        <v>0</v>
      </c>
      <c r="H30" s="16">
        <f>'[1]2.1'!G33</f>
        <v>0</v>
      </c>
      <c r="I30" s="16"/>
      <c r="J30" s="16">
        <f>'[1]2.1'!H33</f>
        <v>0</v>
      </c>
      <c r="K30" s="16">
        <f>'[1]2.1'!I33</f>
        <v>0</v>
      </c>
      <c r="L30" s="16">
        <f>'[1]2.1'!J33</f>
        <v>0</v>
      </c>
      <c r="M30" s="16">
        <f>'[1]2.1'!K33</f>
        <v>0</v>
      </c>
      <c r="N30" s="16">
        <f>'[1]2.1'!L33</f>
        <v>0</v>
      </c>
      <c r="O30" s="16">
        <f>'[1]2.1'!M33</f>
        <v>0</v>
      </c>
      <c r="P30" s="16">
        <f t="shared" si="1"/>
        <v>50.7</v>
      </c>
    </row>
    <row r="31" spans="1:16" s="10" customFormat="1" ht="66">
      <c r="A31" s="14"/>
      <c r="B31" s="14" t="s">
        <v>64</v>
      </c>
      <c r="C31" s="14" t="s">
        <v>65</v>
      </c>
      <c r="D31" s="15" t="s">
        <v>66</v>
      </c>
      <c r="E31" s="16">
        <v>441.3</v>
      </c>
      <c r="F31" s="16">
        <v>441.3</v>
      </c>
      <c r="G31" s="16">
        <f>'[1]2.1'!F35</f>
        <v>0</v>
      </c>
      <c r="H31" s="16">
        <f>'[1]2.1'!G35</f>
        <v>0</v>
      </c>
      <c r="I31" s="16"/>
      <c r="J31" s="16">
        <f>'[1]2.1'!H35</f>
        <v>0</v>
      </c>
      <c r="K31" s="16">
        <f>'[1]2.1'!I35</f>
        <v>0</v>
      </c>
      <c r="L31" s="16">
        <f>'[1]2.1'!J35</f>
        <v>0</v>
      </c>
      <c r="M31" s="16">
        <f>'[1]2.1'!K35</f>
        <v>0</v>
      </c>
      <c r="N31" s="16">
        <f>'[1]2.1'!L35</f>
        <v>0</v>
      </c>
      <c r="O31" s="16">
        <f>'[1]2.1'!M35</f>
        <v>0</v>
      </c>
      <c r="P31" s="16">
        <f t="shared" si="1"/>
        <v>441.3</v>
      </c>
    </row>
    <row r="32" spans="1:16" s="10" customFormat="1" ht="26.25">
      <c r="A32" s="14"/>
      <c r="B32" s="14" t="s">
        <v>67</v>
      </c>
      <c r="C32" s="14" t="s">
        <v>68</v>
      </c>
      <c r="D32" s="15" t="s">
        <v>69</v>
      </c>
      <c r="E32" s="16">
        <v>2125.66</v>
      </c>
      <c r="F32" s="16">
        <v>2125.66</v>
      </c>
      <c r="G32" s="16">
        <v>1410.2</v>
      </c>
      <c r="H32" s="16">
        <v>35.5</v>
      </c>
      <c r="I32" s="16"/>
      <c r="J32" s="16">
        <v>17.9</v>
      </c>
      <c r="K32" s="16">
        <f>'[1]2.1'!I39</f>
        <v>0</v>
      </c>
      <c r="L32" s="16">
        <f>'[1]2.1'!J39</f>
        <v>0</v>
      </c>
      <c r="M32" s="16">
        <f>'[1]2.1'!K39</f>
        <v>0</v>
      </c>
      <c r="N32" s="16">
        <v>17.9</v>
      </c>
      <c r="O32" s="16">
        <v>17.9</v>
      </c>
      <c r="P32" s="16">
        <f t="shared" si="1"/>
        <v>2143.56</v>
      </c>
    </row>
    <row r="33" spans="1:16" s="10" customFormat="1" ht="39">
      <c r="A33" s="11"/>
      <c r="B33" s="11"/>
      <c r="C33" s="11"/>
      <c r="D33" s="12" t="s">
        <v>70</v>
      </c>
      <c r="E33" s="13">
        <f>SUM(E34:E38)</f>
        <v>79139.9</v>
      </c>
      <c r="F33" s="13">
        <f>SUM(F34:F38)</f>
        <v>79139.9</v>
      </c>
      <c r="G33" s="13">
        <f aca="true" t="shared" si="2" ref="G33:O33">SUM(G34:G38)</f>
        <v>521.6999999999999</v>
      </c>
      <c r="H33" s="13">
        <f t="shared" si="2"/>
        <v>76.5</v>
      </c>
      <c r="I33" s="13"/>
      <c r="J33" s="13">
        <f t="shared" si="2"/>
        <v>1868.6</v>
      </c>
      <c r="K33" s="13">
        <f t="shared" si="2"/>
        <v>8.6</v>
      </c>
      <c r="L33" s="13">
        <f t="shared" si="2"/>
        <v>0</v>
      </c>
      <c r="M33" s="13">
        <f t="shared" si="2"/>
        <v>0</v>
      </c>
      <c r="N33" s="13">
        <f t="shared" si="2"/>
        <v>1860</v>
      </c>
      <c r="O33" s="13">
        <f t="shared" si="2"/>
        <v>1860</v>
      </c>
      <c r="P33" s="13">
        <f>SUM(P34:P38)</f>
        <v>81008.5</v>
      </c>
    </row>
    <row r="34" spans="1:16" s="10" customFormat="1" ht="15">
      <c r="A34" s="14"/>
      <c r="B34" s="14" t="s">
        <v>24</v>
      </c>
      <c r="C34" s="14" t="s">
        <v>25</v>
      </c>
      <c r="D34" s="15" t="s">
        <v>26</v>
      </c>
      <c r="E34" s="16">
        <v>816.4</v>
      </c>
      <c r="F34" s="16">
        <v>816.4</v>
      </c>
      <c r="G34" s="16">
        <f>504.4+17.3</f>
        <v>521.6999999999999</v>
      </c>
      <c r="H34" s="16">
        <f>43.2+33.3</f>
        <v>76.5</v>
      </c>
      <c r="I34" s="16"/>
      <c r="J34" s="16">
        <f>'[1]2.1'!H41</f>
        <v>0</v>
      </c>
      <c r="K34" s="16">
        <f>'[1]2.1'!I41</f>
        <v>0</v>
      </c>
      <c r="L34" s="16">
        <f>'[1]2.1'!J41</f>
        <v>0</v>
      </c>
      <c r="M34" s="16">
        <f>'[1]2.1'!K41</f>
        <v>0</v>
      </c>
      <c r="N34" s="16">
        <f>'[1]2.1'!L41</f>
        <v>0</v>
      </c>
      <c r="O34" s="16">
        <f>'[1]2.1'!M41</f>
        <v>0</v>
      </c>
      <c r="P34" s="16">
        <f t="shared" si="1"/>
        <v>816.4</v>
      </c>
    </row>
    <row r="35" spans="1:16" s="10" customFormat="1" ht="52.5">
      <c r="A35" s="14"/>
      <c r="B35" s="14" t="s">
        <v>71</v>
      </c>
      <c r="C35" s="14" t="s">
        <v>72</v>
      </c>
      <c r="D35" s="15" t="s">
        <v>73</v>
      </c>
      <c r="E35" s="16">
        <v>30540.5</v>
      </c>
      <c r="F35" s="16">
        <v>30540.5</v>
      </c>
      <c r="G35" s="16">
        <f>'[1]2.1'!F42</f>
        <v>0</v>
      </c>
      <c r="H35" s="16">
        <f>'[1]2.1'!G42</f>
        <v>0</v>
      </c>
      <c r="I35" s="16"/>
      <c r="J35" s="16">
        <v>1250.4</v>
      </c>
      <c r="K35" s="16">
        <f>'[1]2.1'!I42</f>
        <v>0</v>
      </c>
      <c r="L35" s="16">
        <f>'[1]2.1'!J42</f>
        <v>0</v>
      </c>
      <c r="M35" s="16">
        <f>'[1]2.1'!K42</f>
        <v>0</v>
      </c>
      <c r="N35" s="16">
        <v>1250.4</v>
      </c>
      <c r="O35" s="16">
        <v>1250.4</v>
      </c>
      <c r="P35" s="16">
        <f t="shared" si="1"/>
        <v>31790.9</v>
      </c>
    </row>
    <row r="36" spans="1:16" s="10" customFormat="1" ht="26.25">
      <c r="A36" s="14"/>
      <c r="B36" s="14" t="s">
        <v>74</v>
      </c>
      <c r="C36" s="14" t="s">
        <v>75</v>
      </c>
      <c r="D36" s="15" t="s">
        <v>76</v>
      </c>
      <c r="E36" s="16">
        <v>47783</v>
      </c>
      <c r="F36" s="16">
        <v>47783</v>
      </c>
      <c r="G36" s="16">
        <f>'[1]2.1'!F43</f>
        <v>0</v>
      </c>
      <c r="H36" s="16">
        <f>'[1]2.1'!G43</f>
        <v>0</v>
      </c>
      <c r="I36" s="16"/>
      <c r="J36" s="16">
        <v>609.6</v>
      </c>
      <c r="K36" s="16">
        <f>'[1]2.1'!I43</f>
        <v>0</v>
      </c>
      <c r="L36" s="16">
        <f>'[1]2.1'!J43</f>
        <v>0</v>
      </c>
      <c r="M36" s="16">
        <f>'[1]2.1'!K43</f>
        <v>0</v>
      </c>
      <c r="N36" s="16">
        <v>609.6</v>
      </c>
      <c r="O36" s="16">
        <v>609.6</v>
      </c>
      <c r="P36" s="16">
        <f t="shared" si="1"/>
        <v>48392.6</v>
      </c>
    </row>
    <row r="37" spans="1:16" s="10" customFormat="1" ht="52.5">
      <c r="A37" s="14"/>
      <c r="B37" s="14" t="s">
        <v>27</v>
      </c>
      <c r="C37" s="14" t="s">
        <v>28</v>
      </c>
      <c r="D37" s="15" t="s">
        <v>29</v>
      </c>
      <c r="E37" s="16"/>
      <c r="F37" s="16"/>
      <c r="G37" s="16"/>
      <c r="H37" s="16"/>
      <c r="I37" s="16"/>
      <c r="J37" s="16">
        <v>8.6</v>
      </c>
      <c r="K37" s="16">
        <v>8.6</v>
      </c>
      <c r="L37" s="16"/>
      <c r="M37" s="16"/>
      <c r="N37" s="16"/>
      <c r="O37" s="16"/>
      <c r="P37" s="16">
        <f t="shared" si="1"/>
        <v>8.6</v>
      </c>
    </row>
    <row r="38" spans="1:16" s="10" customFormat="1" ht="15" hidden="1">
      <c r="A38" s="14"/>
      <c r="B38" s="14"/>
      <c r="C38" s="14"/>
      <c r="D38" s="15"/>
      <c r="E38" s="16"/>
      <c r="F38" s="16"/>
      <c r="G38" s="16"/>
      <c r="H38" s="16"/>
      <c r="I38" s="16"/>
      <c r="J38" s="16"/>
      <c r="K38" s="16"/>
      <c r="L38" s="16">
        <f>'[1]2.1'!K45</f>
        <v>0</v>
      </c>
      <c r="M38" s="16">
        <f>'[1]2.1'!L45</f>
        <v>0</v>
      </c>
      <c r="N38" s="16">
        <f>'[1]2.1'!M45</f>
        <v>0</v>
      </c>
      <c r="O38" s="16">
        <f>'[1]2.1'!N45</f>
        <v>0</v>
      </c>
      <c r="P38" s="16">
        <f>J38+E38</f>
        <v>0</v>
      </c>
    </row>
    <row r="39" spans="1:16" s="10" customFormat="1" ht="39">
      <c r="A39" s="11"/>
      <c r="B39" s="11"/>
      <c r="C39" s="11"/>
      <c r="D39" s="12" t="s">
        <v>77</v>
      </c>
      <c r="E39" s="13">
        <f>SUM(E40:E47)</f>
        <v>21637.299999999996</v>
      </c>
      <c r="F39" s="13">
        <f>SUM(F40:F48)</f>
        <v>21637.299999999996</v>
      </c>
      <c r="G39" s="13">
        <f>SUM(G40:G48)</f>
        <v>13337.1</v>
      </c>
      <c r="H39" s="13">
        <f>SUM(H40:H48)</f>
        <v>649.5</v>
      </c>
      <c r="I39" s="13">
        <f aca="true" t="shared" si="3" ref="I39:P39">SUM(I40:I48)</f>
        <v>0</v>
      </c>
      <c r="J39" s="13">
        <f t="shared" si="3"/>
        <v>339.2</v>
      </c>
      <c r="K39" s="13">
        <f t="shared" si="3"/>
        <v>36.8</v>
      </c>
      <c r="L39" s="13">
        <f t="shared" si="3"/>
        <v>0</v>
      </c>
      <c r="M39" s="13">
        <f t="shared" si="3"/>
        <v>0</v>
      </c>
      <c r="N39" s="13">
        <f t="shared" si="3"/>
        <v>302.4</v>
      </c>
      <c r="O39" s="13">
        <f t="shared" si="3"/>
        <v>302.4</v>
      </c>
      <c r="P39" s="13">
        <f t="shared" si="3"/>
        <v>21976.499999999996</v>
      </c>
    </row>
    <row r="40" spans="1:16" s="10" customFormat="1" ht="15">
      <c r="A40" s="14"/>
      <c r="B40" s="14" t="s">
        <v>24</v>
      </c>
      <c r="C40" s="14" t="s">
        <v>25</v>
      </c>
      <c r="D40" s="15" t="s">
        <v>26</v>
      </c>
      <c r="E40" s="16">
        <v>7968.7</v>
      </c>
      <c r="F40" s="16">
        <v>7968.7</v>
      </c>
      <c r="G40" s="16">
        <f>5231.5+185.5</f>
        <v>5417</v>
      </c>
      <c r="H40" s="16">
        <f>161.9+38.8</f>
        <v>200.7</v>
      </c>
      <c r="I40" s="16"/>
      <c r="J40" s="16">
        <v>14.4</v>
      </c>
      <c r="K40" s="16">
        <f>'[1]2.1'!I47</f>
        <v>0</v>
      </c>
      <c r="L40" s="16">
        <f>'[1]2.1'!J47</f>
        <v>0</v>
      </c>
      <c r="M40" s="16">
        <f>'[1]2.1'!K47</f>
        <v>0</v>
      </c>
      <c r="N40" s="16">
        <v>14.4</v>
      </c>
      <c r="O40" s="16">
        <v>14.4</v>
      </c>
      <c r="P40" s="16">
        <f aca="true" t="shared" si="4" ref="P40:P59">J40+E40</f>
        <v>7983.099999999999</v>
      </c>
    </row>
    <row r="41" spans="1:16" s="10" customFormat="1" ht="15">
      <c r="A41" s="14"/>
      <c r="B41" s="14" t="s">
        <v>78</v>
      </c>
      <c r="C41" s="14" t="s">
        <v>79</v>
      </c>
      <c r="D41" s="15" t="s">
        <v>80</v>
      </c>
      <c r="E41" s="16">
        <v>1809.3</v>
      </c>
      <c r="F41" s="16">
        <v>1809.3</v>
      </c>
      <c r="G41" s="16">
        <v>111.6</v>
      </c>
      <c r="H41" s="16">
        <f>'[1]2.1'!G48</f>
        <v>0</v>
      </c>
      <c r="I41" s="16"/>
      <c r="J41" s="16">
        <f>'[1]2.1'!H48</f>
        <v>0</v>
      </c>
      <c r="K41" s="16">
        <f>'[1]2.1'!I48</f>
        <v>0</v>
      </c>
      <c r="L41" s="16">
        <f>'[1]2.1'!J48</f>
        <v>0</v>
      </c>
      <c r="M41" s="16">
        <f>'[1]2.1'!K48</f>
        <v>0</v>
      </c>
      <c r="N41" s="16">
        <f>'[1]2.1'!L48</f>
        <v>0</v>
      </c>
      <c r="O41" s="16">
        <f>'[1]2.1'!M48</f>
        <v>0</v>
      </c>
      <c r="P41" s="16">
        <f t="shared" si="4"/>
        <v>1809.3</v>
      </c>
    </row>
    <row r="42" spans="1:16" s="10" customFormat="1" ht="26.25">
      <c r="A42" s="14"/>
      <c r="B42" s="14" t="s">
        <v>81</v>
      </c>
      <c r="C42" s="14" t="s">
        <v>82</v>
      </c>
      <c r="D42" s="15" t="s">
        <v>83</v>
      </c>
      <c r="E42" s="16">
        <v>8535.6</v>
      </c>
      <c r="F42" s="16">
        <v>8535.6</v>
      </c>
      <c r="G42" s="16">
        <v>6027.9</v>
      </c>
      <c r="H42" s="16">
        <v>214.2</v>
      </c>
      <c r="I42" s="16"/>
      <c r="J42" s="16">
        <v>165</v>
      </c>
      <c r="K42" s="16">
        <f>'[1]2.1'!I51</f>
        <v>0</v>
      </c>
      <c r="L42" s="16">
        <f>'[1]2.1'!J51</f>
        <v>0</v>
      </c>
      <c r="M42" s="16">
        <f>'[1]2.1'!K51</f>
        <v>0</v>
      </c>
      <c r="N42" s="16">
        <v>165</v>
      </c>
      <c r="O42" s="16">
        <v>165</v>
      </c>
      <c r="P42" s="16">
        <f t="shared" si="4"/>
        <v>8700.6</v>
      </c>
    </row>
    <row r="43" spans="1:16" s="10" customFormat="1" ht="26.25">
      <c r="A43" s="14"/>
      <c r="B43" s="14" t="s">
        <v>84</v>
      </c>
      <c r="C43" s="14" t="s">
        <v>85</v>
      </c>
      <c r="D43" s="15" t="s">
        <v>86</v>
      </c>
      <c r="E43" s="16">
        <v>474.1</v>
      </c>
      <c r="F43" s="16">
        <v>474.1</v>
      </c>
      <c r="G43" s="16">
        <f>'[1]2.1'!F53</f>
        <v>0</v>
      </c>
      <c r="H43" s="16">
        <f>'[1]2.1'!G53</f>
        <v>0</v>
      </c>
      <c r="I43" s="16"/>
      <c r="J43" s="16">
        <f>'[1]2.1'!H53</f>
        <v>0</v>
      </c>
      <c r="K43" s="16">
        <f>'[1]2.1'!I53</f>
        <v>0</v>
      </c>
      <c r="L43" s="16">
        <f>'[1]2.1'!J53</f>
        <v>0</v>
      </c>
      <c r="M43" s="16">
        <f>'[1]2.1'!K53</f>
        <v>0</v>
      </c>
      <c r="N43" s="16">
        <f>'[1]2.1'!L53</f>
        <v>0</v>
      </c>
      <c r="O43" s="16">
        <f>'[1]2.1'!M53</f>
        <v>0</v>
      </c>
      <c r="P43" s="16">
        <f t="shared" si="4"/>
        <v>474.1</v>
      </c>
    </row>
    <row r="44" spans="1:16" s="10" customFormat="1" ht="15">
      <c r="A44" s="14"/>
      <c r="B44" s="14" t="s">
        <v>87</v>
      </c>
      <c r="C44" s="14" t="s">
        <v>79</v>
      </c>
      <c r="D44" s="15" t="s">
        <v>88</v>
      </c>
      <c r="E44" s="16">
        <v>679.2</v>
      </c>
      <c r="F44" s="16">
        <v>679.2</v>
      </c>
      <c r="G44" s="16">
        <v>412.4</v>
      </c>
      <c r="H44" s="16">
        <v>61.3</v>
      </c>
      <c r="I44" s="16"/>
      <c r="J44" s="16">
        <v>98</v>
      </c>
      <c r="K44" s="16">
        <f>'[1]2.1'!I49</f>
        <v>0</v>
      </c>
      <c r="L44" s="16">
        <f>'[1]2.1'!J49</f>
        <v>0</v>
      </c>
      <c r="M44" s="16">
        <f>'[1]2.1'!K49</f>
        <v>0</v>
      </c>
      <c r="N44" s="16">
        <v>98</v>
      </c>
      <c r="O44" s="16">
        <v>98</v>
      </c>
      <c r="P44" s="16">
        <f t="shared" si="4"/>
        <v>777.2</v>
      </c>
    </row>
    <row r="45" spans="1:16" s="10" customFormat="1" ht="26.25">
      <c r="A45" s="14"/>
      <c r="B45" s="14" t="s">
        <v>89</v>
      </c>
      <c r="C45" s="14" t="s">
        <v>65</v>
      </c>
      <c r="D45" s="15" t="s">
        <v>90</v>
      </c>
      <c r="E45" s="16">
        <v>1466.5</v>
      </c>
      <c r="F45" s="16">
        <v>1466.5</v>
      </c>
      <c r="G45" s="16">
        <v>936.5</v>
      </c>
      <c r="H45" s="16">
        <v>126.3</v>
      </c>
      <c r="I45" s="16"/>
      <c r="J45" s="16">
        <v>25</v>
      </c>
      <c r="K45" s="16"/>
      <c r="L45" s="16">
        <f>'[1]2.1'!J54</f>
        <v>0</v>
      </c>
      <c r="M45" s="16">
        <f>'[1]2.1'!K54</f>
        <v>0</v>
      </c>
      <c r="N45" s="16">
        <v>25</v>
      </c>
      <c r="O45" s="16">
        <v>25</v>
      </c>
      <c r="P45" s="16">
        <f t="shared" si="4"/>
        <v>1491.5</v>
      </c>
    </row>
    <row r="46" spans="1:16" s="10" customFormat="1" ht="26.25">
      <c r="A46" s="14"/>
      <c r="B46" s="14" t="s">
        <v>91</v>
      </c>
      <c r="C46" s="14" t="s">
        <v>65</v>
      </c>
      <c r="D46" s="15" t="s">
        <v>92</v>
      </c>
      <c r="E46" s="16">
        <v>31.8</v>
      </c>
      <c r="F46" s="16">
        <v>31.8</v>
      </c>
      <c r="G46" s="16"/>
      <c r="H46" s="16"/>
      <c r="I46" s="16"/>
      <c r="J46" s="16"/>
      <c r="K46" s="16"/>
      <c r="L46" s="16"/>
      <c r="M46" s="16"/>
      <c r="N46" s="16"/>
      <c r="O46" s="16"/>
      <c r="P46" s="16">
        <f t="shared" si="4"/>
        <v>31.8</v>
      </c>
    </row>
    <row r="47" spans="1:16" s="10" customFormat="1" ht="15">
      <c r="A47" s="14"/>
      <c r="B47" s="14" t="s">
        <v>93</v>
      </c>
      <c r="C47" s="14" t="s">
        <v>65</v>
      </c>
      <c r="D47" s="15" t="s">
        <v>94</v>
      </c>
      <c r="E47" s="16">
        <v>672.1</v>
      </c>
      <c r="F47" s="16">
        <v>672.1</v>
      </c>
      <c r="G47" s="16">
        <v>431.7</v>
      </c>
      <c r="H47" s="16">
        <v>47</v>
      </c>
      <c r="I47" s="16"/>
      <c r="J47" s="16"/>
      <c r="K47" s="16"/>
      <c r="L47" s="16"/>
      <c r="M47" s="16"/>
      <c r="N47" s="16"/>
      <c r="O47" s="16"/>
      <c r="P47" s="16">
        <f t="shared" si="4"/>
        <v>672.1</v>
      </c>
    </row>
    <row r="48" spans="1:16" s="10" customFormat="1" ht="52.5">
      <c r="A48" s="14"/>
      <c r="B48" s="14" t="s">
        <v>27</v>
      </c>
      <c r="C48" s="14" t="s">
        <v>28</v>
      </c>
      <c r="D48" s="15" t="s">
        <v>29</v>
      </c>
      <c r="E48" s="16"/>
      <c r="F48" s="16"/>
      <c r="G48" s="16"/>
      <c r="H48" s="16"/>
      <c r="I48" s="16"/>
      <c r="J48" s="16">
        <v>36.8</v>
      </c>
      <c r="K48" s="16">
        <v>36.8</v>
      </c>
      <c r="L48" s="16"/>
      <c r="M48" s="16"/>
      <c r="N48" s="16"/>
      <c r="O48" s="16"/>
      <c r="P48" s="16">
        <f t="shared" si="4"/>
        <v>36.8</v>
      </c>
    </row>
    <row r="49" spans="1:16" s="18" customFormat="1" ht="39">
      <c r="A49" s="11"/>
      <c r="B49" s="11"/>
      <c r="C49" s="11"/>
      <c r="D49" s="12" t="s">
        <v>95</v>
      </c>
      <c r="E49" s="13">
        <f>SUM(E50:E55)</f>
        <v>5749.17</v>
      </c>
      <c r="F49" s="13">
        <f aca="true" t="shared" si="5" ref="F49:P49">SUM(F50:F55)</f>
        <v>5749.17</v>
      </c>
      <c r="G49" s="13">
        <f t="shared" si="5"/>
        <v>2980.7000000000003</v>
      </c>
      <c r="H49" s="13">
        <f t="shared" si="5"/>
        <v>1328.26</v>
      </c>
      <c r="I49" s="13">
        <f t="shared" si="5"/>
        <v>0</v>
      </c>
      <c r="J49" s="13">
        <f t="shared" si="5"/>
        <v>248.3</v>
      </c>
      <c r="K49" s="13">
        <f t="shared" si="5"/>
        <v>223.3</v>
      </c>
      <c r="L49" s="13">
        <f t="shared" si="5"/>
        <v>129.8</v>
      </c>
      <c r="M49" s="13">
        <f t="shared" si="5"/>
        <v>24.7</v>
      </c>
      <c r="N49" s="13">
        <f t="shared" si="5"/>
        <v>25</v>
      </c>
      <c r="O49" s="13">
        <f t="shared" si="5"/>
        <v>25</v>
      </c>
      <c r="P49" s="13">
        <f t="shared" si="5"/>
        <v>5997.47</v>
      </c>
    </row>
    <row r="50" spans="1:16" s="10" customFormat="1" ht="15">
      <c r="A50" s="14"/>
      <c r="B50" s="14" t="s">
        <v>24</v>
      </c>
      <c r="C50" s="14" t="s">
        <v>25</v>
      </c>
      <c r="D50" s="15" t="s">
        <v>26</v>
      </c>
      <c r="E50" s="16">
        <f>386.1+9.7+3.5</f>
        <v>399.3</v>
      </c>
      <c r="F50" s="16">
        <f>386.1+9.7+3.5</f>
        <v>399.3</v>
      </c>
      <c r="G50" s="16">
        <f>268.6+9.7</f>
        <v>278.3</v>
      </c>
      <c r="H50" s="16">
        <v>12.6</v>
      </c>
      <c r="I50" s="16"/>
      <c r="J50" s="16">
        <f>'[1]2.1'!H56</f>
        <v>0</v>
      </c>
      <c r="K50" s="16">
        <f>'[1]2.1'!I56</f>
        <v>0</v>
      </c>
      <c r="L50" s="16">
        <f>'[1]2.1'!J56</f>
        <v>0</v>
      </c>
      <c r="M50" s="16">
        <f>'[1]2.1'!K56</f>
        <v>0</v>
      </c>
      <c r="N50" s="16">
        <f>'[1]2.1'!L56</f>
        <v>0</v>
      </c>
      <c r="O50" s="16">
        <f>'[1]2.1'!M56</f>
        <v>0</v>
      </c>
      <c r="P50" s="16">
        <f t="shared" si="4"/>
        <v>399.3</v>
      </c>
    </row>
    <row r="51" spans="1:16" s="10" customFormat="1" ht="26.25">
      <c r="A51" s="14"/>
      <c r="B51" s="14" t="s">
        <v>96</v>
      </c>
      <c r="C51" s="14" t="s">
        <v>65</v>
      </c>
      <c r="D51" s="15" t="s">
        <v>97</v>
      </c>
      <c r="E51" s="16">
        <v>20</v>
      </c>
      <c r="F51" s="16">
        <v>20</v>
      </c>
      <c r="G51" s="16">
        <f>'[1]2.1'!F57</f>
        <v>0</v>
      </c>
      <c r="H51" s="16">
        <f>'[1]2.1'!G57</f>
        <v>0</v>
      </c>
      <c r="I51" s="16"/>
      <c r="J51" s="16">
        <f>'[1]2.1'!H57</f>
        <v>0</v>
      </c>
      <c r="K51" s="16">
        <f>'[1]2.1'!I57</f>
        <v>0</v>
      </c>
      <c r="L51" s="16">
        <f>'[1]2.1'!J57</f>
        <v>0</v>
      </c>
      <c r="M51" s="16">
        <f>'[1]2.1'!K57</f>
        <v>0</v>
      </c>
      <c r="N51" s="16">
        <f>'[1]2.1'!L57</f>
        <v>0</v>
      </c>
      <c r="O51" s="16">
        <f>'[1]2.1'!M57</f>
        <v>0</v>
      </c>
      <c r="P51" s="16">
        <f t="shared" si="4"/>
        <v>20</v>
      </c>
    </row>
    <row r="52" spans="1:16" s="10" customFormat="1" ht="26.25">
      <c r="A52" s="14"/>
      <c r="B52" s="14" t="s">
        <v>98</v>
      </c>
      <c r="C52" s="14" t="s">
        <v>65</v>
      </c>
      <c r="D52" s="15" t="s">
        <v>99</v>
      </c>
      <c r="E52" s="16">
        <v>5167.86</v>
      </c>
      <c r="F52" s="16">
        <v>5167.86</v>
      </c>
      <c r="G52" s="16">
        <v>2611</v>
      </c>
      <c r="H52" s="16">
        <v>1315.66</v>
      </c>
      <c r="I52" s="16"/>
      <c r="J52" s="16">
        <v>235</v>
      </c>
      <c r="K52" s="16">
        <v>210</v>
      </c>
      <c r="L52" s="16">
        <v>122</v>
      </c>
      <c r="M52" s="16">
        <v>24</v>
      </c>
      <c r="N52" s="16">
        <v>25</v>
      </c>
      <c r="O52" s="16">
        <v>25</v>
      </c>
      <c r="P52" s="16">
        <f t="shared" si="4"/>
        <v>5402.86</v>
      </c>
    </row>
    <row r="53" spans="1:16" s="10" customFormat="1" ht="26.25">
      <c r="A53" s="14"/>
      <c r="B53" s="14" t="s">
        <v>100</v>
      </c>
      <c r="C53" s="14" t="s">
        <v>65</v>
      </c>
      <c r="D53" s="15" t="s">
        <v>101</v>
      </c>
      <c r="E53" s="16">
        <v>15</v>
      </c>
      <c r="F53" s="16">
        <v>15</v>
      </c>
      <c r="G53" s="16">
        <f>'[1]2.1'!F64</f>
        <v>0</v>
      </c>
      <c r="H53" s="16">
        <f>'[1]2.1'!G64</f>
        <v>0</v>
      </c>
      <c r="I53" s="16"/>
      <c r="J53" s="16">
        <f>'[1]2.1'!H64</f>
        <v>0</v>
      </c>
      <c r="K53" s="16">
        <f>'[1]2.1'!I64</f>
        <v>0</v>
      </c>
      <c r="L53" s="16">
        <f>'[1]2.1'!J64</f>
        <v>0</v>
      </c>
      <c r="M53" s="16">
        <f>'[1]2.1'!K64</f>
        <v>0</v>
      </c>
      <c r="N53" s="16">
        <f>'[1]2.1'!L64</f>
        <v>0</v>
      </c>
      <c r="O53" s="16">
        <f>'[1]2.1'!M64</f>
        <v>0</v>
      </c>
      <c r="P53" s="16">
        <f t="shared" si="4"/>
        <v>15</v>
      </c>
    </row>
    <row r="54" spans="1:16" s="10" customFormat="1" ht="26.25">
      <c r="A54" s="14"/>
      <c r="B54" s="14" t="s">
        <v>102</v>
      </c>
      <c r="C54" s="14" t="s">
        <v>68</v>
      </c>
      <c r="D54" s="15" t="s">
        <v>103</v>
      </c>
      <c r="E54" s="16">
        <v>147.01</v>
      </c>
      <c r="F54" s="16">
        <v>147.01</v>
      </c>
      <c r="G54" s="16">
        <v>91.4</v>
      </c>
      <c r="H54" s="16">
        <f>'[1]2.1'!G60</f>
        <v>0</v>
      </c>
      <c r="I54" s="16"/>
      <c r="J54" s="16">
        <v>11.3</v>
      </c>
      <c r="K54" s="16">
        <v>11.3</v>
      </c>
      <c r="L54" s="16">
        <v>7.8</v>
      </c>
      <c r="M54" s="16">
        <v>0.7</v>
      </c>
      <c r="N54" s="16">
        <f>'[1]2.1'!L60</f>
        <v>0</v>
      </c>
      <c r="O54" s="16">
        <f>'[1]2.1'!M60</f>
        <v>0</v>
      </c>
      <c r="P54" s="16">
        <f t="shared" si="4"/>
        <v>158.31</v>
      </c>
    </row>
    <row r="55" spans="1:16" s="10" customFormat="1" ht="52.5">
      <c r="A55" s="14"/>
      <c r="B55" s="14" t="s">
        <v>27</v>
      </c>
      <c r="C55" s="14" t="s">
        <v>28</v>
      </c>
      <c r="D55" s="15" t="s">
        <v>29</v>
      </c>
      <c r="E55" s="16"/>
      <c r="F55" s="16"/>
      <c r="G55" s="16"/>
      <c r="H55" s="16"/>
      <c r="I55" s="16"/>
      <c r="J55" s="16">
        <v>2</v>
      </c>
      <c r="K55" s="16">
        <v>2</v>
      </c>
      <c r="L55" s="16"/>
      <c r="M55" s="16"/>
      <c r="N55" s="16"/>
      <c r="O55" s="16"/>
      <c r="P55" s="16">
        <f t="shared" si="4"/>
        <v>2</v>
      </c>
    </row>
    <row r="56" spans="1:16" s="10" customFormat="1" ht="39.75" customHeight="1">
      <c r="A56" s="11"/>
      <c r="B56" s="11"/>
      <c r="C56" s="11"/>
      <c r="D56" s="12" t="s">
        <v>104</v>
      </c>
      <c r="E56" s="13">
        <f>E57+E59+E58</f>
        <v>1101.25</v>
      </c>
      <c r="F56" s="13">
        <f aca="true" t="shared" si="6" ref="F56:P56">F57+F59+F58</f>
        <v>1101.25</v>
      </c>
      <c r="G56" s="13">
        <f t="shared" si="6"/>
        <v>721.3</v>
      </c>
      <c r="H56" s="13">
        <f t="shared" si="6"/>
        <v>27</v>
      </c>
      <c r="I56" s="13">
        <f t="shared" si="6"/>
        <v>0</v>
      </c>
      <c r="J56" s="13">
        <f t="shared" si="6"/>
        <v>54.9</v>
      </c>
      <c r="K56" s="13">
        <f t="shared" si="6"/>
        <v>6.5</v>
      </c>
      <c r="L56" s="13">
        <f t="shared" si="6"/>
        <v>0</v>
      </c>
      <c r="M56" s="13">
        <f t="shared" si="6"/>
        <v>0</v>
      </c>
      <c r="N56" s="13">
        <f t="shared" si="6"/>
        <v>48.4</v>
      </c>
      <c r="O56" s="13">
        <f t="shared" si="6"/>
        <v>48.4</v>
      </c>
      <c r="P56" s="13">
        <f t="shared" si="6"/>
        <v>1156.15</v>
      </c>
    </row>
    <row r="57" spans="1:16" s="10" customFormat="1" ht="15">
      <c r="A57" s="14"/>
      <c r="B57" s="14" t="s">
        <v>24</v>
      </c>
      <c r="C57" s="14" t="s">
        <v>25</v>
      </c>
      <c r="D57" s="15" t="s">
        <v>26</v>
      </c>
      <c r="E57" s="16">
        <v>1057.2</v>
      </c>
      <c r="F57" s="16">
        <v>1057.2</v>
      </c>
      <c r="G57" s="16">
        <f>694.5+26.8</f>
        <v>721.3</v>
      </c>
      <c r="H57" s="16">
        <v>27</v>
      </c>
      <c r="I57" s="16"/>
      <c r="J57" s="16">
        <v>14.4</v>
      </c>
      <c r="K57" s="16">
        <f>'[1]2.1'!I67</f>
        <v>0</v>
      </c>
      <c r="L57" s="16">
        <f>'[1]2.1'!J67</f>
        <v>0</v>
      </c>
      <c r="M57" s="16">
        <f>'[1]2.1'!K67</f>
        <v>0</v>
      </c>
      <c r="N57" s="16">
        <v>14.4</v>
      </c>
      <c r="O57" s="16">
        <v>14.4</v>
      </c>
      <c r="P57" s="16">
        <f t="shared" si="4"/>
        <v>1071.6000000000001</v>
      </c>
    </row>
    <row r="58" spans="1:16" s="10" customFormat="1" ht="26.25">
      <c r="A58" s="14"/>
      <c r="B58" s="14" t="s">
        <v>46</v>
      </c>
      <c r="C58" s="14" t="s">
        <v>36</v>
      </c>
      <c r="D58" s="15" t="s">
        <v>105</v>
      </c>
      <c r="E58" s="16">
        <v>44.05</v>
      </c>
      <c r="F58" s="16">
        <v>44.05</v>
      </c>
      <c r="G58" s="16"/>
      <c r="H58" s="16"/>
      <c r="I58" s="16"/>
      <c r="J58" s="16">
        <v>34</v>
      </c>
      <c r="K58" s="16"/>
      <c r="L58" s="16"/>
      <c r="M58" s="16"/>
      <c r="N58" s="16">
        <v>34</v>
      </c>
      <c r="O58" s="16">
        <v>34</v>
      </c>
      <c r="P58" s="16">
        <f t="shared" si="4"/>
        <v>78.05</v>
      </c>
    </row>
    <row r="59" spans="1:16" s="10" customFormat="1" ht="52.5">
      <c r="A59" s="14"/>
      <c r="B59" s="14" t="s">
        <v>27</v>
      </c>
      <c r="C59" s="14" t="s">
        <v>28</v>
      </c>
      <c r="D59" s="15" t="s">
        <v>29</v>
      </c>
      <c r="E59" s="16"/>
      <c r="F59" s="16"/>
      <c r="G59" s="16"/>
      <c r="H59" s="16"/>
      <c r="I59" s="16"/>
      <c r="J59" s="16">
        <v>6.5</v>
      </c>
      <c r="K59" s="16">
        <v>6.5</v>
      </c>
      <c r="L59" s="16"/>
      <c r="M59" s="16"/>
      <c r="N59" s="16"/>
      <c r="O59" s="16"/>
      <c r="P59" s="16">
        <f t="shared" si="4"/>
        <v>6.5</v>
      </c>
    </row>
    <row r="60" spans="1:17" s="10" customFormat="1" ht="39">
      <c r="A60" s="11"/>
      <c r="B60" s="11"/>
      <c r="C60" s="11"/>
      <c r="D60" s="12" t="s">
        <v>106</v>
      </c>
      <c r="E60" s="13">
        <f>E61+E62</f>
        <v>1026.3</v>
      </c>
      <c r="F60" s="13">
        <f aca="true" t="shared" si="7" ref="F60:P60">F61+F62</f>
        <v>1026.3</v>
      </c>
      <c r="G60" s="13">
        <f t="shared" si="7"/>
        <v>699</v>
      </c>
      <c r="H60" s="13">
        <f t="shared" si="7"/>
        <v>55.1</v>
      </c>
      <c r="I60" s="13">
        <f t="shared" si="7"/>
        <v>0</v>
      </c>
      <c r="J60" s="13">
        <f t="shared" si="7"/>
        <v>21.9</v>
      </c>
      <c r="K60" s="13">
        <f t="shared" si="7"/>
        <v>14.7</v>
      </c>
      <c r="L60" s="13">
        <f t="shared" si="7"/>
        <v>0</v>
      </c>
      <c r="M60" s="13">
        <f t="shared" si="7"/>
        <v>0</v>
      </c>
      <c r="N60" s="13">
        <f t="shared" si="7"/>
        <v>7.2</v>
      </c>
      <c r="O60" s="13">
        <f t="shared" si="7"/>
        <v>7.2</v>
      </c>
      <c r="P60" s="13">
        <f t="shared" si="7"/>
        <v>1048.2</v>
      </c>
      <c r="Q60" s="19">
        <f>Q61</f>
        <v>0</v>
      </c>
    </row>
    <row r="61" spans="1:16" s="10" customFormat="1" ht="15">
      <c r="A61" s="14"/>
      <c r="B61" s="14" t="s">
        <v>24</v>
      </c>
      <c r="C61" s="14" t="s">
        <v>25</v>
      </c>
      <c r="D61" s="15" t="s">
        <v>26</v>
      </c>
      <c r="E61" s="16">
        <v>1026.3</v>
      </c>
      <c r="F61" s="16">
        <v>1026.3</v>
      </c>
      <c r="G61" s="16">
        <f>679.5+19.5</f>
        <v>699</v>
      </c>
      <c r="H61" s="16">
        <f>24.8+30.3</f>
        <v>55.1</v>
      </c>
      <c r="I61" s="16"/>
      <c r="J61" s="16">
        <v>7.2</v>
      </c>
      <c r="K61" s="16"/>
      <c r="L61" s="16">
        <f>'[1]2.1'!J71</f>
        <v>0</v>
      </c>
      <c r="M61" s="16">
        <f>'[1]2.1'!K71</f>
        <v>0</v>
      </c>
      <c r="N61" s="16">
        <v>7.2</v>
      </c>
      <c r="O61" s="16">
        <v>7.2</v>
      </c>
      <c r="P61" s="16">
        <f>J61+E61</f>
        <v>1033.5</v>
      </c>
    </row>
    <row r="62" spans="1:16" s="10" customFormat="1" ht="52.5">
      <c r="A62" s="14"/>
      <c r="B62" s="14" t="s">
        <v>27</v>
      </c>
      <c r="C62" s="14" t="s">
        <v>28</v>
      </c>
      <c r="D62" s="15" t="s">
        <v>29</v>
      </c>
      <c r="E62" s="16"/>
      <c r="F62" s="16"/>
      <c r="G62" s="16"/>
      <c r="H62" s="16"/>
      <c r="I62" s="16"/>
      <c r="J62" s="16">
        <v>14.7</v>
      </c>
      <c r="K62" s="16">
        <v>14.7</v>
      </c>
      <c r="L62" s="16"/>
      <c r="M62" s="16"/>
      <c r="N62" s="16"/>
      <c r="O62" s="16"/>
      <c r="P62" s="16">
        <f>J62+E62</f>
        <v>14.7</v>
      </c>
    </row>
    <row r="63" spans="1:16" s="10" customFormat="1" ht="39">
      <c r="A63" s="11"/>
      <c r="B63" s="11"/>
      <c r="C63" s="11"/>
      <c r="D63" s="12" t="s">
        <v>107</v>
      </c>
      <c r="E63" s="13">
        <f>SUM(E64:E74)</f>
        <v>13937.41</v>
      </c>
      <c r="F63" s="13">
        <f>SUM(F64:F74)</f>
        <v>1070.8</v>
      </c>
      <c r="G63" s="13">
        <f>SUM(G64:G74)</f>
        <v>707</v>
      </c>
      <c r="H63" s="13">
        <f>SUM(H64:H74)</f>
        <v>74.6</v>
      </c>
      <c r="I63" s="13">
        <f>SUM(I64:I74)</f>
        <v>12866.61</v>
      </c>
      <c r="J63" s="13">
        <f>SUM(J64:J75)</f>
        <v>18490.8</v>
      </c>
      <c r="K63" s="13">
        <f aca="true" t="shared" si="8" ref="K63:P63">SUM(K64:K75)</f>
        <v>1808.6</v>
      </c>
      <c r="L63" s="13">
        <f t="shared" si="8"/>
        <v>0</v>
      </c>
      <c r="M63" s="13">
        <f t="shared" si="8"/>
        <v>0</v>
      </c>
      <c r="N63" s="13">
        <f t="shared" si="8"/>
        <v>16682.2</v>
      </c>
      <c r="O63" s="13">
        <f t="shared" si="8"/>
        <v>16682.2</v>
      </c>
      <c r="P63" s="13">
        <f t="shared" si="8"/>
        <v>32428.21</v>
      </c>
    </row>
    <row r="64" spans="1:16" s="10" customFormat="1" ht="15">
      <c r="A64" s="14"/>
      <c r="B64" s="14" t="s">
        <v>24</v>
      </c>
      <c r="C64" s="14" t="s">
        <v>25</v>
      </c>
      <c r="D64" s="15" t="s">
        <v>26</v>
      </c>
      <c r="E64" s="16">
        <v>1070.8</v>
      </c>
      <c r="F64" s="16">
        <v>1070.8</v>
      </c>
      <c r="G64" s="16">
        <f>679.7+27.3</f>
        <v>707</v>
      </c>
      <c r="H64" s="16">
        <f>37.1+37.5</f>
        <v>74.6</v>
      </c>
      <c r="I64" s="16"/>
      <c r="J64" s="16">
        <v>7.2</v>
      </c>
      <c r="K64" s="16">
        <f>'[1]2.1'!I74</f>
        <v>0</v>
      </c>
      <c r="L64" s="16">
        <f>'[1]2.1'!J74</f>
        <v>0</v>
      </c>
      <c r="M64" s="16">
        <f>'[1]2.1'!K74</f>
        <v>0</v>
      </c>
      <c r="N64" s="16">
        <v>7.2</v>
      </c>
      <c r="O64" s="16">
        <v>7.2</v>
      </c>
      <c r="P64" s="16">
        <f aca="true" t="shared" si="9" ref="P64:P75">J64+E64</f>
        <v>1078</v>
      </c>
    </row>
    <row r="65" spans="1:16" s="10" customFormat="1" ht="15">
      <c r="A65" s="14"/>
      <c r="B65" s="14" t="s">
        <v>108</v>
      </c>
      <c r="C65" s="14" t="s">
        <v>109</v>
      </c>
      <c r="D65" s="15" t="s">
        <v>110</v>
      </c>
      <c r="E65" s="16">
        <f>'[1]2.1'!E75</f>
        <v>0</v>
      </c>
      <c r="F65" s="16"/>
      <c r="G65" s="16">
        <f>'[1]2.1'!F75</f>
        <v>0</v>
      </c>
      <c r="H65" s="16">
        <f>'[1]2.1'!G75</f>
        <v>0</v>
      </c>
      <c r="I65" s="16"/>
      <c r="J65" s="16">
        <v>865</v>
      </c>
      <c r="K65" s="16">
        <f>'[1]2.1'!I75</f>
        <v>0</v>
      </c>
      <c r="L65" s="16">
        <f>'[1]2.1'!J75</f>
        <v>0</v>
      </c>
      <c r="M65" s="16">
        <f>'[1]2.1'!K75</f>
        <v>0</v>
      </c>
      <c r="N65" s="16">
        <v>865</v>
      </c>
      <c r="O65" s="16">
        <v>865</v>
      </c>
      <c r="P65" s="16">
        <f t="shared" si="9"/>
        <v>865</v>
      </c>
    </row>
    <row r="66" spans="1:16" s="10" customFormat="1" ht="26.25">
      <c r="A66" s="14"/>
      <c r="B66" s="14" t="s">
        <v>111</v>
      </c>
      <c r="C66" s="14" t="s">
        <v>109</v>
      </c>
      <c r="D66" s="15" t="s">
        <v>112</v>
      </c>
      <c r="E66" s="16">
        <f>'[1]2.1'!E84</f>
        <v>0</v>
      </c>
      <c r="F66" s="16"/>
      <c r="G66" s="16">
        <f>'[1]2.1'!F84</f>
        <v>0</v>
      </c>
      <c r="H66" s="16">
        <f>'[1]2.1'!G84</f>
        <v>0</v>
      </c>
      <c r="I66" s="16"/>
      <c r="J66" s="16">
        <v>15800</v>
      </c>
      <c r="K66" s="16">
        <f>'[1]2.1'!I84</f>
        <v>0</v>
      </c>
      <c r="L66" s="16">
        <f>'[1]2.1'!J84</f>
        <v>0</v>
      </c>
      <c r="M66" s="16">
        <f>'[1]2.1'!K84</f>
        <v>0</v>
      </c>
      <c r="N66" s="16">
        <v>15800</v>
      </c>
      <c r="O66" s="16">
        <v>15800</v>
      </c>
      <c r="P66" s="16">
        <f t="shared" si="9"/>
        <v>15800</v>
      </c>
    </row>
    <row r="67" spans="1:16" s="10" customFormat="1" ht="15">
      <c r="A67" s="14"/>
      <c r="B67" s="14" t="s">
        <v>113</v>
      </c>
      <c r="C67" s="14" t="s">
        <v>109</v>
      </c>
      <c r="D67" s="15" t="s">
        <v>114</v>
      </c>
      <c r="E67" s="16">
        <v>1787.71</v>
      </c>
      <c r="F67" s="16"/>
      <c r="G67" s="16">
        <f>'[1]2.1'!F76</f>
        <v>0</v>
      </c>
      <c r="H67" s="16">
        <f>'[1]2.1'!G76</f>
        <v>0</v>
      </c>
      <c r="I67" s="16">
        <v>1787.71</v>
      </c>
      <c r="J67" s="16">
        <f>'[1]2.1'!H76</f>
        <v>0</v>
      </c>
      <c r="K67" s="16">
        <f>'[1]2.1'!I76</f>
        <v>0</v>
      </c>
      <c r="L67" s="16">
        <f>'[1]2.1'!J76</f>
        <v>0</v>
      </c>
      <c r="M67" s="16">
        <f>'[1]2.1'!K76</f>
        <v>0</v>
      </c>
      <c r="N67" s="16">
        <f>'[1]2.1'!L76</f>
        <v>0</v>
      </c>
      <c r="O67" s="16">
        <f>'[1]2.1'!M76</f>
        <v>0</v>
      </c>
      <c r="P67" s="16">
        <f t="shared" si="9"/>
        <v>1787.71</v>
      </c>
    </row>
    <row r="68" spans="1:16" s="10" customFormat="1" ht="15">
      <c r="A68" s="14"/>
      <c r="B68" s="14">
        <v>100203</v>
      </c>
      <c r="C68" s="14" t="s">
        <v>115</v>
      </c>
      <c r="D68" s="15" t="s">
        <v>116</v>
      </c>
      <c r="E68" s="16">
        <v>11078.9</v>
      </c>
      <c r="F68" s="16"/>
      <c r="G68" s="16">
        <f>'[1]2.1'!F77</f>
        <v>0</v>
      </c>
      <c r="H68" s="16">
        <f>'[1]2.1'!G77</f>
        <v>0</v>
      </c>
      <c r="I68" s="16">
        <v>11078.9</v>
      </c>
      <c r="J68" s="16">
        <f>'[1]2.1'!H77</f>
        <v>0</v>
      </c>
      <c r="K68" s="16">
        <f>'[1]2.1'!I77</f>
        <v>0</v>
      </c>
      <c r="L68" s="16">
        <f>'[1]2.1'!J77</f>
        <v>0</v>
      </c>
      <c r="M68" s="16">
        <f>'[1]2.1'!K77</f>
        <v>0</v>
      </c>
      <c r="N68" s="16">
        <f>'[1]2.1'!L77</f>
        <v>0</v>
      </c>
      <c r="O68" s="16">
        <f>'[1]2.1'!M77</f>
        <v>0</v>
      </c>
      <c r="P68" s="16">
        <f t="shared" si="9"/>
        <v>11078.9</v>
      </c>
    </row>
    <row r="69" spans="1:16" s="10" customFormat="1" ht="52.5" hidden="1">
      <c r="A69" s="14"/>
      <c r="B69" s="14" t="s">
        <v>117</v>
      </c>
      <c r="C69" s="14"/>
      <c r="D69" s="15" t="s">
        <v>118</v>
      </c>
      <c r="E69" s="16">
        <f>'[1]2.1'!E78</f>
        <v>0</v>
      </c>
      <c r="F69" s="16"/>
      <c r="G69" s="16">
        <f>'[1]2.1'!F78</f>
        <v>0</v>
      </c>
      <c r="H69" s="16">
        <f>'[1]2.1'!G78</f>
        <v>0</v>
      </c>
      <c r="I69" s="16"/>
      <c r="J69" s="16">
        <f>'[1]2.1'!H78</f>
        <v>0</v>
      </c>
      <c r="K69" s="16">
        <f>'[1]2.1'!I78</f>
        <v>0</v>
      </c>
      <c r="L69" s="16">
        <f>'[1]2.1'!J78</f>
        <v>0</v>
      </c>
      <c r="M69" s="16">
        <f>'[1]2.1'!K78</f>
        <v>0</v>
      </c>
      <c r="N69" s="16">
        <f>'[1]2.1'!L78</f>
        <v>0</v>
      </c>
      <c r="O69" s="16">
        <f>'[1]2.1'!M78</f>
        <v>0</v>
      </c>
      <c r="P69" s="16">
        <f t="shared" si="9"/>
        <v>0</v>
      </c>
    </row>
    <row r="70" spans="1:16" s="10" customFormat="1" ht="78.75" hidden="1">
      <c r="A70" s="14"/>
      <c r="B70" s="14" t="s">
        <v>119</v>
      </c>
      <c r="C70" s="14"/>
      <c r="D70" s="15" t="s">
        <v>120</v>
      </c>
      <c r="E70" s="16">
        <f>'[1]2.1'!E79</f>
        <v>0</v>
      </c>
      <c r="F70" s="16"/>
      <c r="G70" s="16">
        <f>'[1]2.1'!F79</f>
        <v>0</v>
      </c>
      <c r="H70" s="16">
        <f>'[1]2.1'!G79</f>
        <v>0</v>
      </c>
      <c r="I70" s="16"/>
      <c r="J70" s="16">
        <f>'[1]2.1'!H79</f>
        <v>0</v>
      </c>
      <c r="K70" s="16">
        <f>'[1]2.1'!I79</f>
        <v>0</v>
      </c>
      <c r="L70" s="16">
        <f>'[1]2.1'!J79</f>
        <v>0</v>
      </c>
      <c r="M70" s="16">
        <f>'[1]2.1'!K79</f>
        <v>0</v>
      </c>
      <c r="N70" s="16">
        <f>'[1]2.1'!L79</f>
        <v>0</v>
      </c>
      <c r="O70" s="16">
        <f>'[1]2.1'!M79</f>
        <v>0</v>
      </c>
      <c r="P70" s="16">
        <f t="shared" si="9"/>
        <v>0</v>
      </c>
    </row>
    <row r="71" spans="1:16" s="10" customFormat="1" ht="66" hidden="1">
      <c r="A71" s="14"/>
      <c r="B71" s="14" t="s">
        <v>27</v>
      </c>
      <c r="C71" s="14"/>
      <c r="D71" s="15" t="s">
        <v>121</v>
      </c>
      <c r="E71" s="16">
        <f>'[1]2.1'!E80</f>
        <v>0</v>
      </c>
      <c r="F71" s="16"/>
      <c r="G71" s="16">
        <f>'[1]2.1'!F80</f>
        <v>0</v>
      </c>
      <c r="H71" s="16">
        <f>'[1]2.1'!G80</f>
        <v>0</v>
      </c>
      <c r="I71" s="16"/>
      <c r="J71" s="16">
        <f>'[1]2.1'!H80</f>
        <v>0</v>
      </c>
      <c r="K71" s="16">
        <f>'[1]2.1'!I80</f>
        <v>0</v>
      </c>
      <c r="L71" s="16">
        <f>'[1]2.1'!J80</f>
        <v>0</v>
      </c>
      <c r="M71" s="16">
        <f>'[1]2.1'!K80</f>
        <v>0</v>
      </c>
      <c r="N71" s="16">
        <f>'[1]2.1'!L80</f>
        <v>0</v>
      </c>
      <c r="O71" s="16">
        <f>'[1]2.1'!M80</f>
        <v>0</v>
      </c>
      <c r="P71" s="16">
        <f t="shared" si="9"/>
        <v>0</v>
      </c>
    </row>
    <row r="72" spans="1:16" s="10" customFormat="1" ht="66" hidden="1">
      <c r="A72" s="14"/>
      <c r="B72" s="14" t="s">
        <v>27</v>
      </c>
      <c r="C72" s="14"/>
      <c r="D72" s="15" t="s">
        <v>122</v>
      </c>
      <c r="E72" s="16">
        <f>'[1]2.1'!E81</f>
        <v>0</v>
      </c>
      <c r="F72" s="16"/>
      <c r="G72" s="16">
        <f>'[1]2.1'!F81</f>
        <v>0</v>
      </c>
      <c r="H72" s="16">
        <f>'[1]2.1'!G81</f>
        <v>0</v>
      </c>
      <c r="I72" s="16"/>
      <c r="J72" s="16">
        <f>'[1]2.1'!H81</f>
        <v>0</v>
      </c>
      <c r="K72" s="16">
        <f>'[1]2.1'!I81</f>
        <v>0</v>
      </c>
      <c r="L72" s="16">
        <f>'[1]2.1'!J81</f>
        <v>0</v>
      </c>
      <c r="M72" s="16">
        <f>'[1]2.1'!K81</f>
        <v>0</v>
      </c>
      <c r="N72" s="16">
        <f>'[1]2.1'!L81</f>
        <v>0</v>
      </c>
      <c r="O72" s="16">
        <f>'[1]2.1'!M81</f>
        <v>0</v>
      </c>
      <c r="P72" s="16">
        <f t="shared" si="9"/>
        <v>0</v>
      </c>
    </row>
    <row r="73" spans="1:16" s="10" customFormat="1" ht="82.5" hidden="1">
      <c r="A73" s="20"/>
      <c r="B73" s="20" t="s">
        <v>27</v>
      </c>
      <c r="C73" s="20"/>
      <c r="D73" s="21" t="s">
        <v>123</v>
      </c>
      <c r="E73" s="16">
        <f>'[1]2.1'!E82</f>
        <v>0</v>
      </c>
      <c r="F73" s="16"/>
      <c r="G73" s="16">
        <f>'[1]2.1'!F82</f>
        <v>0</v>
      </c>
      <c r="H73" s="16">
        <f>'[1]2.1'!G82</f>
        <v>0</v>
      </c>
      <c r="I73" s="16"/>
      <c r="J73" s="16">
        <f>'[1]2.1'!H82</f>
        <v>0</v>
      </c>
      <c r="K73" s="16">
        <f>'[1]2.1'!I82</f>
        <v>0</v>
      </c>
      <c r="L73" s="16">
        <f>'[1]2.1'!J82</f>
        <v>0</v>
      </c>
      <c r="M73" s="16">
        <f>'[1]2.1'!K82</f>
        <v>0</v>
      </c>
      <c r="N73" s="16">
        <f>'[1]2.1'!L82</f>
        <v>0</v>
      </c>
      <c r="O73" s="16">
        <f>'[1]2.1'!M82</f>
        <v>0</v>
      </c>
      <c r="P73" s="16">
        <f t="shared" si="9"/>
        <v>0</v>
      </c>
    </row>
    <row r="74" spans="1:16" s="10" customFormat="1" ht="52.5">
      <c r="A74" s="14"/>
      <c r="B74" s="14" t="s">
        <v>119</v>
      </c>
      <c r="C74" s="14" t="s">
        <v>124</v>
      </c>
      <c r="D74" s="15" t="s">
        <v>125</v>
      </c>
      <c r="E74" s="16"/>
      <c r="F74" s="16"/>
      <c r="G74" s="16">
        <f>'[1]2.1'!F85</f>
        <v>0</v>
      </c>
      <c r="H74" s="16">
        <f>'[1]2.1'!G85</f>
        <v>0</v>
      </c>
      <c r="I74" s="16"/>
      <c r="J74" s="16">
        <v>10</v>
      </c>
      <c r="K74" s="16"/>
      <c r="L74" s="16"/>
      <c r="M74" s="16"/>
      <c r="N74" s="16">
        <v>10</v>
      </c>
      <c r="O74" s="16">
        <v>10</v>
      </c>
      <c r="P74" s="16">
        <f t="shared" si="9"/>
        <v>10</v>
      </c>
    </row>
    <row r="75" spans="1:16" s="10" customFormat="1" ht="52.5">
      <c r="A75" s="14"/>
      <c r="B75" s="14" t="s">
        <v>27</v>
      </c>
      <c r="C75" s="14" t="s">
        <v>28</v>
      </c>
      <c r="D75" s="15" t="s">
        <v>126</v>
      </c>
      <c r="E75" s="16"/>
      <c r="F75" s="16"/>
      <c r="G75" s="16"/>
      <c r="H75" s="16"/>
      <c r="I75" s="16"/>
      <c r="J75" s="16">
        <f>1800+8.6</f>
        <v>1808.6</v>
      </c>
      <c r="K75" s="16">
        <f>1800+8.6</f>
        <v>1808.6</v>
      </c>
      <c r="L75" s="16"/>
      <c r="M75" s="16"/>
      <c r="N75" s="16"/>
      <c r="O75" s="16"/>
      <c r="P75" s="16">
        <f t="shared" si="9"/>
        <v>1808.6</v>
      </c>
    </row>
    <row r="76" spans="1:16" s="10" customFormat="1" ht="50.25" customHeight="1">
      <c r="A76" s="11"/>
      <c r="B76" s="11"/>
      <c r="C76" s="11"/>
      <c r="D76" s="12" t="s">
        <v>127</v>
      </c>
      <c r="E76" s="13">
        <f>SUM(E77:E82)</f>
        <v>37853.07</v>
      </c>
      <c r="F76" s="13">
        <f>SUM(F77:F82)</f>
        <v>37853.07</v>
      </c>
      <c r="G76" s="13">
        <f>SUM(G77:G82)</f>
        <v>23943</v>
      </c>
      <c r="H76" s="13">
        <f>SUM(H77:H82)</f>
        <v>4486.1</v>
      </c>
      <c r="I76" s="13">
        <f aca="true" t="shared" si="10" ref="I76:P76">SUM(I77:I82)</f>
        <v>0</v>
      </c>
      <c r="J76" s="13">
        <f t="shared" si="10"/>
        <v>4592.9</v>
      </c>
      <c r="K76" s="13">
        <f t="shared" si="10"/>
        <v>4104</v>
      </c>
      <c r="L76" s="13">
        <f t="shared" si="10"/>
        <v>2859.4</v>
      </c>
      <c r="M76" s="13">
        <f t="shared" si="10"/>
        <v>79</v>
      </c>
      <c r="N76" s="13">
        <f t="shared" si="10"/>
        <v>488.9</v>
      </c>
      <c r="O76" s="13">
        <f t="shared" si="10"/>
        <v>453.2</v>
      </c>
      <c r="P76" s="13">
        <f t="shared" si="10"/>
        <v>42445.97</v>
      </c>
    </row>
    <row r="77" spans="1:16" s="10" customFormat="1" ht="15">
      <c r="A77" s="14"/>
      <c r="B77" s="14" t="s">
        <v>24</v>
      </c>
      <c r="C77" s="14" t="s">
        <v>25</v>
      </c>
      <c r="D77" s="15" t="s">
        <v>26</v>
      </c>
      <c r="E77" s="16">
        <f>629.1+18.1+6.6</f>
        <v>653.8000000000001</v>
      </c>
      <c r="F77" s="16">
        <f>629.1+18.1+6.6</f>
        <v>653.8000000000001</v>
      </c>
      <c r="G77" s="16">
        <f>442.1+18.1</f>
        <v>460.20000000000005</v>
      </c>
      <c r="H77" s="16">
        <v>18.4</v>
      </c>
      <c r="I77" s="16"/>
      <c r="J77" s="16">
        <v>7.2</v>
      </c>
      <c r="K77" s="16">
        <f>'[1]2.1'!I87</f>
        <v>0</v>
      </c>
      <c r="L77" s="16">
        <f>'[1]2.1'!J87</f>
        <v>0</v>
      </c>
      <c r="M77" s="16">
        <f>'[1]2.1'!K87</f>
        <v>0</v>
      </c>
      <c r="N77" s="16">
        <v>7.2</v>
      </c>
      <c r="O77" s="16">
        <v>7.2</v>
      </c>
      <c r="P77" s="16">
        <f aca="true" t="shared" si="11" ref="P77:P82">J77+E77</f>
        <v>661.0000000000001</v>
      </c>
    </row>
    <row r="78" spans="1:16" s="10" customFormat="1" ht="26.25">
      <c r="A78" s="14"/>
      <c r="B78" s="14">
        <v>110103</v>
      </c>
      <c r="C78" s="14" t="s">
        <v>128</v>
      </c>
      <c r="D78" s="15" t="s">
        <v>129</v>
      </c>
      <c r="E78" s="16">
        <v>332.32</v>
      </c>
      <c r="F78" s="16">
        <v>332.32</v>
      </c>
      <c r="G78" s="16">
        <f>'[1]2.1'!F88</f>
        <v>0</v>
      </c>
      <c r="H78" s="16">
        <f>'[1]2.1'!G88</f>
        <v>0</v>
      </c>
      <c r="I78" s="16"/>
      <c r="J78" s="16">
        <f>'[1]2.1'!H88</f>
        <v>0</v>
      </c>
      <c r="K78" s="16">
        <f>'[1]2.1'!I88</f>
        <v>0</v>
      </c>
      <c r="L78" s="16">
        <f>'[1]2.1'!J88</f>
        <v>0</v>
      </c>
      <c r="M78" s="16">
        <f>'[1]2.1'!K88</f>
        <v>0</v>
      </c>
      <c r="N78" s="16">
        <f>'[1]2.1'!L88</f>
        <v>0</v>
      </c>
      <c r="O78" s="16">
        <f>'[1]2.1'!M88</f>
        <v>0</v>
      </c>
      <c r="P78" s="16">
        <f t="shared" si="11"/>
        <v>332.32</v>
      </c>
    </row>
    <row r="79" spans="1:16" s="10" customFormat="1" ht="15">
      <c r="A79" s="14"/>
      <c r="B79" s="14">
        <v>110201</v>
      </c>
      <c r="C79" s="14" t="s">
        <v>130</v>
      </c>
      <c r="D79" s="15" t="s">
        <v>131</v>
      </c>
      <c r="E79" s="16">
        <v>8091.85</v>
      </c>
      <c r="F79" s="16">
        <v>8091.85</v>
      </c>
      <c r="G79" s="16">
        <v>4258.3</v>
      </c>
      <c r="H79" s="16">
        <v>2052.3</v>
      </c>
      <c r="I79" s="16"/>
      <c r="J79" s="16">
        <v>225.2</v>
      </c>
      <c r="K79" s="16">
        <v>3.4</v>
      </c>
      <c r="L79" s="16">
        <f>'[1]2.1'!J89</f>
        <v>0</v>
      </c>
      <c r="M79" s="16">
        <v>3.4</v>
      </c>
      <c r="N79" s="16">
        <v>221.8</v>
      </c>
      <c r="O79" s="16">
        <v>221.8</v>
      </c>
      <c r="P79" s="16">
        <f t="shared" si="11"/>
        <v>8317.050000000001</v>
      </c>
    </row>
    <row r="80" spans="1:16" s="10" customFormat="1" ht="15">
      <c r="A80" s="14"/>
      <c r="B80" s="14">
        <v>110205</v>
      </c>
      <c r="C80" s="14" t="s">
        <v>51</v>
      </c>
      <c r="D80" s="15" t="s">
        <v>132</v>
      </c>
      <c r="E80" s="16">
        <v>28202</v>
      </c>
      <c r="F80" s="16">
        <v>28202</v>
      </c>
      <c r="G80" s="16">
        <v>18837.9</v>
      </c>
      <c r="H80" s="16">
        <v>2415.4</v>
      </c>
      <c r="I80" s="16"/>
      <c r="J80" s="16">
        <v>4313</v>
      </c>
      <c r="K80" s="16">
        <v>4099.1</v>
      </c>
      <c r="L80" s="16">
        <v>2859.4</v>
      </c>
      <c r="M80" s="16">
        <v>75.6</v>
      </c>
      <c r="N80" s="16">
        <v>213.9</v>
      </c>
      <c r="O80" s="16">
        <v>178.2</v>
      </c>
      <c r="P80" s="16">
        <f t="shared" si="11"/>
        <v>32515</v>
      </c>
    </row>
    <row r="81" spans="1:17" s="10" customFormat="1" ht="15">
      <c r="A81" s="14"/>
      <c r="B81" s="14">
        <v>110502</v>
      </c>
      <c r="C81" s="14" t="s">
        <v>133</v>
      </c>
      <c r="D81" s="15" t="s">
        <v>134</v>
      </c>
      <c r="E81" s="16">
        <v>573.1</v>
      </c>
      <c r="F81" s="16">
        <v>573.1</v>
      </c>
      <c r="G81" s="16">
        <v>386.6</v>
      </c>
      <c r="H81" s="16">
        <f>'[1]2.1'!G91</f>
        <v>0</v>
      </c>
      <c r="I81" s="16"/>
      <c r="J81" s="16">
        <v>46</v>
      </c>
      <c r="K81" s="16">
        <f>'[1]2.1'!I91</f>
        <v>0</v>
      </c>
      <c r="L81" s="16">
        <f>'[1]2.1'!J91</f>
        <v>0</v>
      </c>
      <c r="M81" s="16">
        <f>'[1]2.1'!K91</f>
        <v>0</v>
      </c>
      <c r="N81" s="16">
        <v>46</v>
      </c>
      <c r="O81" s="16">
        <v>46</v>
      </c>
      <c r="P81" s="16">
        <f t="shared" si="11"/>
        <v>619.1</v>
      </c>
      <c r="Q81" s="22"/>
    </row>
    <row r="82" spans="1:17" s="10" customFormat="1" ht="52.5">
      <c r="A82" s="14"/>
      <c r="B82" s="14" t="s">
        <v>27</v>
      </c>
      <c r="C82" s="14" t="s">
        <v>28</v>
      </c>
      <c r="D82" s="15" t="s">
        <v>126</v>
      </c>
      <c r="E82" s="16"/>
      <c r="F82" s="16"/>
      <c r="G82" s="16"/>
      <c r="H82" s="16"/>
      <c r="I82" s="16"/>
      <c r="J82" s="16">
        <v>1.5</v>
      </c>
      <c r="K82" s="16">
        <v>1.5</v>
      </c>
      <c r="L82" s="16"/>
      <c r="M82" s="16"/>
      <c r="N82" s="16"/>
      <c r="O82" s="16"/>
      <c r="P82" s="16">
        <f t="shared" si="11"/>
        <v>1.5</v>
      </c>
      <c r="Q82" s="22"/>
    </row>
    <row r="83" spans="1:16" s="10" customFormat="1" ht="36.75" customHeight="1">
      <c r="A83" s="11"/>
      <c r="B83" s="11"/>
      <c r="C83" s="11"/>
      <c r="D83" s="12" t="s">
        <v>135</v>
      </c>
      <c r="E83" s="13">
        <f>SUM(E84:E85)</f>
        <v>1829.9</v>
      </c>
      <c r="F83" s="13">
        <f aca="true" t="shared" si="12" ref="F83:P83">SUM(F84:F85)</f>
        <v>1829.9</v>
      </c>
      <c r="G83" s="13">
        <f t="shared" si="12"/>
        <v>1218.6999999999998</v>
      </c>
      <c r="H83" s="13">
        <f t="shared" si="12"/>
        <v>86.3</v>
      </c>
      <c r="I83" s="13">
        <f t="shared" si="12"/>
        <v>0</v>
      </c>
      <c r="J83" s="13">
        <f t="shared" si="12"/>
        <v>39.4</v>
      </c>
      <c r="K83" s="13">
        <f t="shared" si="12"/>
        <v>20</v>
      </c>
      <c r="L83" s="13">
        <f t="shared" si="12"/>
        <v>0</v>
      </c>
      <c r="M83" s="13">
        <f t="shared" si="12"/>
        <v>0</v>
      </c>
      <c r="N83" s="13">
        <f t="shared" si="12"/>
        <v>19.4</v>
      </c>
      <c r="O83" s="13">
        <f t="shared" si="12"/>
        <v>19.4</v>
      </c>
      <c r="P83" s="13">
        <f t="shared" si="12"/>
        <v>1869.3000000000002</v>
      </c>
    </row>
    <row r="84" spans="1:16" s="10" customFormat="1" ht="20.25" customHeight="1">
      <c r="A84" s="14"/>
      <c r="B84" s="14" t="s">
        <v>24</v>
      </c>
      <c r="C84" s="14" t="s">
        <v>25</v>
      </c>
      <c r="D84" s="15" t="s">
        <v>26</v>
      </c>
      <c r="E84" s="16">
        <v>1829.9</v>
      </c>
      <c r="F84" s="16">
        <v>1829.9</v>
      </c>
      <c r="G84" s="16">
        <f>1175.1+43.6</f>
        <v>1218.6999999999998</v>
      </c>
      <c r="H84" s="16">
        <f>55.6+30.7</f>
        <v>86.3</v>
      </c>
      <c r="I84" s="16"/>
      <c r="J84" s="16">
        <v>19.4</v>
      </c>
      <c r="K84" s="16">
        <f>'[1]2.1'!I94</f>
        <v>0</v>
      </c>
      <c r="L84" s="16">
        <f>'[1]2.1'!J94</f>
        <v>0</v>
      </c>
      <c r="M84" s="16"/>
      <c r="N84" s="16">
        <v>19.4</v>
      </c>
      <c r="O84" s="16">
        <v>19.4</v>
      </c>
      <c r="P84" s="16">
        <f>J84+E84</f>
        <v>1849.3000000000002</v>
      </c>
    </row>
    <row r="85" spans="1:16" s="10" customFormat="1" ht="55.5" customHeight="1">
      <c r="A85" s="14"/>
      <c r="B85" s="14" t="s">
        <v>27</v>
      </c>
      <c r="C85" s="14" t="s">
        <v>28</v>
      </c>
      <c r="D85" s="15" t="s">
        <v>126</v>
      </c>
      <c r="E85" s="16"/>
      <c r="F85" s="16"/>
      <c r="G85" s="16"/>
      <c r="H85" s="16"/>
      <c r="I85" s="16"/>
      <c r="J85" s="16">
        <v>20</v>
      </c>
      <c r="K85" s="16">
        <v>20</v>
      </c>
      <c r="L85" s="16"/>
      <c r="M85" s="16"/>
      <c r="N85" s="16"/>
      <c r="O85" s="16"/>
      <c r="P85" s="16">
        <f>J85+E85</f>
        <v>20</v>
      </c>
    </row>
    <row r="86" spans="1:16" s="10" customFormat="1" ht="52.5">
      <c r="A86" s="11"/>
      <c r="B86" s="11"/>
      <c r="C86" s="11"/>
      <c r="D86" s="12" t="s">
        <v>136</v>
      </c>
      <c r="E86" s="13">
        <f>E87+E88+E89+E90+E91+E92</f>
        <v>855.4</v>
      </c>
      <c r="F86" s="13">
        <f>F87+F88+F89+F90+F91+F92</f>
        <v>855.4</v>
      </c>
      <c r="G86" s="13">
        <f aca="true" t="shared" si="13" ref="G86:O86">G87+G88+G89+G90+G91+G92</f>
        <v>580.1999999999999</v>
      </c>
      <c r="H86" s="13">
        <f t="shared" si="13"/>
        <v>40.3</v>
      </c>
      <c r="I86" s="13"/>
      <c r="J86" s="13">
        <f t="shared" si="13"/>
        <v>23735.4</v>
      </c>
      <c r="K86" s="13">
        <f t="shared" si="13"/>
        <v>15</v>
      </c>
      <c r="L86" s="13">
        <f t="shared" si="13"/>
        <v>0</v>
      </c>
      <c r="M86" s="13">
        <f t="shared" si="13"/>
        <v>0</v>
      </c>
      <c r="N86" s="13">
        <f t="shared" si="13"/>
        <v>23720.4</v>
      </c>
      <c r="O86" s="13">
        <f t="shared" si="13"/>
        <v>23720.4</v>
      </c>
      <c r="P86" s="13">
        <f>P87+P88+P89+P90+P91+P92</f>
        <v>24590.8</v>
      </c>
    </row>
    <row r="87" spans="1:16" s="10" customFormat="1" ht="15">
      <c r="A87" s="14"/>
      <c r="B87" s="14" t="s">
        <v>24</v>
      </c>
      <c r="C87" s="14" t="s">
        <v>25</v>
      </c>
      <c r="D87" s="15" t="s">
        <v>26</v>
      </c>
      <c r="E87" s="16">
        <v>855.4</v>
      </c>
      <c r="F87" s="16">
        <v>855.4</v>
      </c>
      <c r="G87" s="16">
        <f>557.3+22.9</f>
        <v>580.1999999999999</v>
      </c>
      <c r="H87" s="16">
        <f>30+10.3</f>
        <v>40.3</v>
      </c>
      <c r="I87" s="16"/>
      <c r="J87" s="16">
        <v>7.2</v>
      </c>
      <c r="K87" s="16">
        <f>'[1]2.1'!I97</f>
        <v>0</v>
      </c>
      <c r="L87" s="16">
        <f>'[1]2.1'!J97</f>
        <v>0</v>
      </c>
      <c r="M87" s="16">
        <f>'[1]2.1'!K97</f>
        <v>0</v>
      </c>
      <c r="N87" s="16">
        <v>7.2</v>
      </c>
      <c r="O87" s="16">
        <v>7.2</v>
      </c>
      <c r="P87" s="16">
        <f aca="true" t="shared" si="14" ref="P87:P92">J87+E87</f>
        <v>862.6</v>
      </c>
    </row>
    <row r="88" spans="1:16" s="10" customFormat="1" ht="15">
      <c r="A88" s="14"/>
      <c r="B88" s="14" t="s">
        <v>137</v>
      </c>
      <c r="C88" s="14" t="s">
        <v>124</v>
      </c>
      <c r="D88" s="15" t="s">
        <v>138</v>
      </c>
      <c r="E88" s="16">
        <f>'[1]2.1'!E98</f>
        <v>0</v>
      </c>
      <c r="F88" s="16"/>
      <c r="G88" s="16">
        <f>'[1]2.1'!F98</f>
        <v>0</v>
      </c>
      <c r="H88" s="16">
        <f>'[1]2.1'!G98</f>
        <v>0</v>
      </c>
      <c r="I88" s="16"/>
      <c r="J88" s="16">
        <f>181.5+108.5</f>
        <v>290</v>
      </c>
      <c r="K88" s="16">
        <f>'[1]2.1'!I98</f>
        <v>0</v>
      </c>
      <c r="L88" s="16">
        <f>'[1]2.1'!J98</f>
        <v>0</v>
      </c>
      <c r="M88" s="16">
        <f>'[1]2.1'!K98</f>
        <v>0</v>
      </c>
      <c r="N88" s="16">
        <v>290</v>
      </c>
      <c r="O88" s="16">
        <v>290</v>
      </c>
      <c r="P88" s="16">
        <f t="shared" si="14"/>
        <v>290</v>
      </c>
    </row>
    <row r="89" spans="1:16" s="10" customFormat="1" ht="39">
      <c r="A89" s="14"/>
      <c r="B89" s="14" t="s">
        <v>139</v>
      </c>
      <c r="C89" s="14" t="s">
        <v>39</v>
      </c>
      <c r="D89" s="15" t="s">
        <v>140</v>
      </c>
      <c r="E89" s="16">
        <f>'[1]2.1'!E99</f>
        <v>0</v>
      </c>
      <c r="F89" s="16"/>
      <c r="G89" s="16">
        <f>'[1]2.1'!F99</f>
        <v>0</v>
      </c>
      <c r="H89" s="16">
        <f>'[1]2.1'!G99</f>
        <v>0</v>
      </c>
      <c r="I89" s="16"/>
      <c r="J89" s="16">
        <v>23324.5</v>
      </c>
      <c r="K89" s="16">
        <f>'[1]2.1'!I99</f>
        <v>0</v>
      </c>
      <c r="L89" s="16">
        <f>'[1]2.1'!J99</f>
        <v>0</v>
      </c>
      <c r="M89" s="16">
        <f>'[1]2.1'!K99</f>
        <v>0</v>
      </c>
      <c r="N89" s="16">
        <v>23324.5</v>
      </c>
      <c r="O89" s="16">
        <v>23324.5</v>
      </c>
      <c r="P89" s="16">
        <f t="shared" si="14"/>
        <v>23324.5</v>
      </c>
    </row>
    <row r="90" spans="1:16" s="10" customFormat="1" ht="42.75" customHeight="1">
      <c r="A90" s="14"/>
      <c r="B90" s="14" t="s">
        <v>141</v>
      </c>
      <c r="C90" s="14" t="s">
        <v>44</v>
      </c>
      <c r="D90" s="15" t="s">
        <v>142</v>
      </c>
      <c r="E90" s="16">
        <f>'[1]2.1'!E100</f>
        <v>0</v>
      </c>
      <c r="F90" s="16"/>
      <c r="G90" s="16">
        <f>'[1]2.1'!F100</f>
        <v>0</v>
      </c>
      <c r="H90" s="16">
        <f>'[1]2.1'!G100</f>
        <v>0</v>
      </c>
      <c r="I90" s="16"/>
      <c r="J90" s="16">
        <v>98.7</v>
      </c>
      <c r="K90" s="16">
        <f>'[1]2.1'!I100</f>
        <v>0</v>
      </c>
      <c r="L90" s="16">
        <f>'[1]2.1'!J100</f>
        <v>0</v>
      </c>
      <c r="M90" s="16">
        <f>'[1]2.1'!K100</f>
        <v>0</v>
      </c>
      <c r="N90" s="16">
        <v>98.7</v>
      </c>
      <c r="O90" s="16">
        <v>98.7</v>
      </c>
      <c r="P90" s="16">
        <f t="shared" si="14"/>
        <v>98.7</v>
      </c>
    </row>
    <row r="91" spans="1:16" s="10" customFormat="1" ht="52.5">
      <c r="A91" s="14"/>
      <c r="B91" s="14" t="s">
        <v>27</v>
      </c>
      <c r="C91" s="14" t="s">
        <v>28</v>
      </c>
      <c r="D91" s="15" t="s">
        <v>126</v>
      </c>
      <c r="E91" s="16"/>
      <c r="F91" s="16"/>
      <c r="G91" s="16"/>
      <c r="H91" s="16"/>
      <c r="I91" s="16"/>
      <c r="J91" s="16">
        <v>15</v>
      </c>
      <c r="K91" s="16">
        <v>15</v>
      </c>
      <c r="L91" s="16">
        <f>'[1]2.1'!J101</f>
        <v>0</v>
      </c>
      <c r="M91" s="16">
        <f>'[1]2.1'!K101</f>
        <v>0</v>
      </c>
      <c r="N91" s="16">
        <f>'[1]2.1'!L101</f>
        <v>0</v>
      </c>
      <c r="O91" s="16">
        <f>'[1]2.1'!M101</f>
        <v>0</v>
      </c>
      <c r="P91" s="16">
        <f t="shared" si="14"/>
        <v>15</v>
      </c>
    </row>
    <row r="92" spans="1:16" s="10" customFormat="1" ht="15" hidden="1">
      <c r="A92" s="14"/>
      <c r="B92" s="14"/>
      <c r="C92" s="14"/>
      <c r="D92" s="15"/>
      <c r="E92" s="16">
        <f>'[1]2.1'!E102</f>
        <v>0</v>
      </c>
      <c r="F92" s="16"/>
      <c r="G92" s="16">
        <f>'[1]2.1'!F102</f>
        <v>0</v>
      </c>
      <c r="H92" s="16">
        <f>'[1]2.1'!G102</f>
        <v>0</v>
      </c>
      <c r="I92" s="16"/>
      <c r="J92" s="16"/>
      <c r="K92" s="16"/>
      <c r="L92" s="16">
        <f>'[1]2.1'!J102</f>
        <v>0</v>
      </c>
      <c r="M92" s="16">
        <f>'[1]2.1'!K102</f>
        <v>0</v>
      </c>
      <c r="N92" s="16">
        <f>'[1]2.1'!L102</f>
        <v>0</v>
      </c>
      <c r="O92" s="16">
        <f>'[1]2.1'!M102</f>
        <v>0</v>
      </c>
      <c r="P92" s="16">
        <f t="shared" si="14"/>
        <v>0</v>
      </c>
    </row>
    <row r="93" spans="1:16" s="26" customFormat="1" ht="22.5" customHeight="1">
      <c r="A93" s="23">
        <v>96</v>
      </c>
      <c r="B93" s="23"/>
      <c r="C93" s="23"/>
      <c r="D93" s="24" t="s">
        <v>143</v>
      </c>
      <c r="E93" s="25">
        <f aca="true" t="shared" si="15" ref="E93:P93">E11+E17+E33+E39+E49+E56+E60+E63+E76+E83+E86</f>
        <v>566985.6599999999</v>
      </c>
      <c r="F93" s="25">
        <f t="shared" si="15"/>
        <v>554119.0499999999</v>
      </c>
      <c r="G93" s="25">
        <f t="shared" si="15"/>
        <v>247058.10000000006</v>
      </c>
      <c r="H93" s="25">
        <f t="shared" si="15"/>
        <v>100413.86000000002</v>
      </c>
      <c r="I93" s="25">
        <f t="shared" si="15"/>
        <v>12866.61</v>
      </c>
      <c r="J93" s="25">
        <f t="shared" si="15"/>
        <v>78068.6</v>
      </c>
      <c r="K93" s="25">
        <f t="shared" si="15"/>
        <v>21776.5</v>
      </c>
      <c r="L93" s="25">
        <f t="shared" si="15"/>
        <v>3208.9</v>
      </c>
      <c r="M93" s="25">
        <f t="shared" si="15"/>
        <v>2104.5</v>
      </c>
      <c r="N93" s="25">
        <f t="shared" si="15"/>
        <v>56292.100000000006</v>
      </c>
      <c r="O93" s="25">
        <f t="shared" si="15"/>
        <v>56256.40000000001</v>
      </c>
      <c r="P93" s="25">
        <f t="shared" si="15"/>
        <v>645054.2599999999</v>
      </c>
    </row>
  </sheetData>
  <sheetProtection/>
  <mergeCells count="24">
    <mergeCell ref="A2:P2"/>
    <mergeCell ref="A3:P3"/>
    <mergeCell ref="A4:P4"/>
    <mergeCell ref="A6:A9"/>
    <mergeCell ref="B6:B9"/>
    <mergeCell ref="C6:C9"/>
    <mergeCell ref="D6:D7"/>
    <mergeCell ref="E6:I6"/>
    <mergeCell ref="J6:O6"/>
    <mergeCell ref="P6:P9"/>
    <mergeCell ref="E7:E9"/>
    <mergeCell ref="F7:F9"/>
    <mergeCell ref="G7:H7"/>
    <mergeCell ref="I7:I9"/>
    <mergeCell ref="J7:J9"/>
    <mergeCell ref="K7:K9"/>
    <mergeCell ref="L7:M7"/>
    <mergeCell ref="N7:N9"/>
    <mergeCell ref="D8:D9"/>
    <mergeCell ref="G8:G9"/>
    <mergeCell ref="H8:H9"/>
    <mergeCell ref="L8:L9"/>
    <mergeCell ref="M8:M9"/>
    <mergeCell ref="O8:O9"/>
  </mergeCells>
  <printOptions/>
  <pageMargins left="0.7480314960629921" right="0.7480314960629921" top="0.3937007874015748" bottom="0.3937007874015748" header="0.4724409448818898" footer="0.35433070866141736"/>
  <pageSetup fitToHeight="9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official</cp:lastModifiedBy>
  <cp:lastPrinted>2016-01-12T08:24:32Z</cp:lastPrinted>
  <dcterms:created xsi:type="dcterms:W3CDTF">2016-01-12T08:22:23Z</dcterms:created>
  <dcterms:modified xsi:type="dcterms:W3CDTF">2016-01-13T09:41:06Z</dcterms:modified>
  <cp:category/>
  <cp:version/>
  <cp:contentType/>
  <cp:contentStatus/>
</cp:coreProperties>
</file>